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4.xml" ContentType="application/vnd.openxmlformats-officedocument.drawing+xml"/>
  <Override PartName="/xl/comments5.xml" ContentType="application/vnd.openxmlformats-officedocument.spreadsheetml.comments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jd\Documents\JD\livros\IFA\pngd\edicao2016\final\"/>
    </mc:Choice>
  </mc:AlternateContent>
  <bookViews>
    <workbookView xWindow="168" yWindow="60" windowWidth="15600" windowHeight="11760" tabRatio="825"/>
  </bookViews>
  <sheets>
    <sheet name="Tourbr (introdução)" sheetId="16" r:id="rId1"/>
    <sheet name="Premissas" sheetId="1" r:id="rId2"/>
    <sheet name="Receita" sheetId="7" r:id="rId3"/>
    <sheet name="Investimentos_infra" sheetId="8" r:id="rId4"/>
    <sheet name="Despesas" sheetId="9" r:id="rId5"/>
    <sheet name="Custos" sheetId="6" r:id="rId6"/>
    <sheet name="Funcionários" sheetId="5" r:id="rId7"/>
    <sheet name="Resultados" sheetId="15" r:id="rId8"/>
  </sheets>
  <definedNames>
    <definedName name="Aluguel_condomínio_e_IPTU_imóvel">Premissas!#REF!</definedName>
    <definedName name="assinatura">Premissas!$B$23</definedName>
    <definedName name="Benefícios_Funcionários_Assistência_Médica">Premissas!#REF!</definedName>
    <definedName name="Benefícios_Funcionários_VISA_VALE">Premissas!#REF!</definedName>
    <definedName name="Cancelamento_da_transferência_de_proprietário">Premissas!#REF!</definedName>
    <definedName name="Cancelamento_do_Gravame">Premissas!#REF!</definedName>
    <definedName name="Company">Premissas!$B$7</definedName>
    <definedName name="Comunicação_de_venda_arrendamento_mercantil">Premissas!#REF!</definedName>
    <definedName name="Consulta_a_base_de_dados__Estadual_e_Federal">Premissas!#REF!</definedName>
    <definedName name="Consulta_de_histórico_do_veículo">Premissas!#REF!</definedName>
    <definedName name="csll">Premissas!$B$20</definedName>
    <definedName name="currency">Premissas!$B$10</definedName>
    <definedName name="Custo_Mensal_Hospedagem_dedicada">Premissas!#REF!</definedName>
    <definedName name="Custo_Mensal_Telefonia_e_Internet">Premissas!#REF!</definedName>
    <definedName name="Custo_Sistema_Cancel_Transf_Proprietário">Premissas!#REF!</definedName>
    <definedName name="Custo_Sistema_Cancelamento_Gravame">Premissas!#REF!</definedName>
    <definedName name="Custo_Sistema_Comunicação_de_venda_arrendamento_mercantil">Premissas!#REF!</definedName>
    <definedName name="Custo_Sistema_Consulta_Base_Dados">Premissas!#REF!</definedName>
    <definedName name="Custo_Sistema_Consulta_Histórico">Premissas!#REF!</definedName>
    <definedName name="Custo_Sistema_Quitação_Baixa_Gravame">Premissas!#REF!</definedName>
    <definedName name="Custo_Sistema_Registro_Contrato_Alienação_Fiduciária">Premissas!#REF!</definedName>
    <definedName name="Custo_Sistema_Registro_Gravame">Premissas!#REF!</definedName>
    <definedName name="Custo_Sistema_Transferência">Premissas!#REF!</definedName>
    <definedName name="Demanda_Acre">Premissas!#REF!</definedName>
    <definedName name="Demanda_Alagoas">Premissas!#REF!</definedName>
    <definedName name="Demanda_Amapá">Premissas!#REF!</definedName>
    <definedName name="Demanda_Amazonas">Premissas!#REF!</definedName>
    <definedName name="Demanda_Bahia">Premissas!#REF!</definedName>
    <definedName name="Demanda_Ceará">Premissas!#REF!</definedName>
    <definedName name="Demanda_Distrito_Federal">Premissas!#REF!</definedName>
    <definedName name="Demanda_Espírito_Santo">Premissas!#REF!</definedName>
    <definedName name="Demanda_Goiás">Premissas!#REF!</definedName>
    <definedName name="Demanda_Maranhão">Premissas!#REF!</definedName>
    <definedName name="Demanda_Mato_Grosso">Premissas!#REF!</definedName>
    <definedName name="Demanda_Mato_Grosso_do_Sul">Premissas!#REF!</definedName>
    <definedName name="Demanda_Minas_Gerais">Premissas!#REF!</definedName>
    <definedName name="Demanda_Pará">Premissas!#REF!</definedName>
    <definedName name="Demanda_Paraíba">Premissas!#REF!</definedName>
    <definedName name="Demanda_Paraná">Premissas!#REF!</definedName>
    <definedName name="Demanda_Pernambuco">Premissas!#REF!</definedName>
    <definedName name="Demanda_Piauí">Premissas!#REF!</definedName>
    <definedName name="Demanda_Rio_de_Janeiro">Premissas!#REF!</definedName>
    <definedName name="Demanda_Rio_Grande_do_Norte">Premissas!#REF!</definedName>
    <definedName name="Demanda_Rio_Grande_do_Sul">Premissas!#REF!</definedName>
    <definedName name="Demanda_Rondônia">Premissas!#REF!</definedName>
    <definedName name="Demanda_Roraima">Premissas!#REF!</definedName>
    <definedName name="Demanda_Santa_Catarina">Premissas!#REF!</definedName>
    <definedName name="Demanda_São_Paulo">Premissas!#REF!</definedName>
    <definedName name="Demanda_Sergipe">Premissas!#REF!</definedName>
    <definedName name="Demanda_Tocantins">Premissas!#REF!</definedName>
    <definedName name="Desconto_em_relação_ao_concorrente">Premissas!#REF!</definedName>
    <definedName name="Desenvolvimento_Novos_Produtos_Porcentual_do_faturamento">Premissas!#REF!</definedName>
    <definedName name="Desp_MKT_Divulgação">Premissas!#REF!</definedName>
    <definedName name="Desp_MKT_Relacionamento">Premissas!#REF!</definedName>
    <definedName name="Desp_MKT_Viagens">Premissas!#REF!</definedName>
    <definedName name="Desp_Novo_Escritório_Comercial_Aluguel_condomínio_e_IPTU_imóvel">Premissas!#REF!</definedName>
    <definedName name="Desp_Novo_Escritório_Comercial_Infra_estrutura_geral">Premissas!#REF!</definedName>
    <definedName name="Desp_Novo_Escritório_Comercial_Telefonia">Premissas!#REF!</definedName>
    <definedName name="Despesa_Mensal_Aluguel__condomínio_e_IPTU_imóvel">Premissas!#REF!</definedName>
    <definedName name="Despesa_Mensal_Assessoria_jurídica">Premissas!#REF!</definedName>
    <definedName name="Despesa_Mensal_Contador">Premissas!#REF!</definedName>
    <definedName name="Despesa_Mensal_Despesas_Bancárias">Premissas!#REF!</definedName>
    <definedName name="Despesa_Mensal_Energia_Elétrica">Premissas!#REF!</definedName>
    <definedName name="Despesa_Mensal_Limpeza_e_copa_terceirizado">Premissas!#REF!</definedName>
    <definedName name="Despesa_Mensal_Material_Escritório">Premissas!#REF!</definedName>
    <definedName name="Despesa_Mensal_Material_Informática">Premissas!#REF!</definedName>
    <definedName name="Despesa_Mensal_Outros">Premissas!#REF!</definedName>
    <definedName name="Despesa_Mensal_Treinamento">Premissas!#REF!</definedName>
    <definedName name="emailmkt">Premissas!$B$63</definedName>
    <definedName name="emp">Premissas!#REF!</definedName>
    <definedName name="Encargos_sobre_Salários_dos_Estagiários">Premissas!#REF!</definedName>
    <definedName name="Encargos_sobre_Salários_dos_Funcionários">Premissas!#REF!</definedName>
    <definedName name="Encargos_sobre_Salários_dos_Sócios">Premissas!#REF!</definedName>
    <definedName name="end">Premissas!$B$9</definedName>
    <definedName name="Energia_Elétrica">Premissas!#REF!</definedName>
    <definedName name="imp_fat">Premissas!$B$18</definedName>
    <definedName name="Impostos_CSLL">Premissas!#REF!</definedName>
    <definedName name="Impostos_Impostos_sobre_receita_bruta_pis_iss_cofins">Premissas!#REF!</definedName>
    <definedName name="Impostos_IR">Premissas!#REF!</definedName>
    <definedName name="Invest_Pré_Oper_Infra_Estrutura">Premissas!#REF!</definedName>
    <definedName name="Invest_Pré_Operacional_Infra_Estrutura">Premissas!#REF!</definedName>
    <definedName name="Invest_Pré_Operacional_Outros">Premissas!#REF!</definedName>
    <definedName name="ir">Premissas!$B$19</definedName>
    <definedName name="ir_csll">Premissas!$B$20</definedName>
    <definedName name="ISS">Premissas!$B$16</definedName>
    <definedName name="Material_de_Escritório">Premissas!#REF!</definedName>
    <definedName name="Material_de_Informática">Premissas!#REF!</definedName>
    <definedName name="Quitação_e_ou_baixa_de_Gravame">Premissas!#REF!</definedName>
    <definedName name="reajuste">Premissas!$B$15</definedName>
    <definedName name="reajuste_sal">Premissas!$B$16</definedName>
    <definedName name="rec_bov">Premissas!#REF!</definedName>
    <definedName name="rec_bov2">Premissas!#REF!</definedName>
    <definedName name="rec_ovi">Premissas!#REF!</definedName>
    <definedName name="Registro_de_Gravame">Premissas!#REF!</definedName>
    <definedName name="Registro_do_Contrato_de_alienação_fiduciária">Premissas!#REF!</definedName>
    <definedName name="roy_bov">Premissas!#REF!</definedName>
    <definedName name="roy_bov2">Premissas!#REF!</definedName>
    <definedName name="roy_ovi">Premissas!#REF!</definedName>
    <definedName name="start">Premissas!$B$8</definedName>
    <definedName name="Transferência_de_propriedade">Premissas!#REF!</definedName>
    <definedName name="Valores_FENASEG_Cancelamento_Gravame">Premissas!#REF!</definedName>
    <definedName name="Valores_FENASEG_Cancelamento_Transf_Proprietário">Premissas!#REF!</definedName>
    <definedName name="Valores_FENASEG_Comunicação_de_venda_arrendamento_mercantil">Premissas!#REF!</definedName>
    <definedName name="Valores_FENASEG_Consulta_Base_Dados">Premissas!#REF!</definedName>
    <definedName name="Valores_FENASEG_Consulta_Histórico_Veículo">Premissas!#REF!</definedName>
    <definedName name="Valores_FENASEG_Quitação_Baixa_Gravame">Premissas!#REF!</definedName>
    <definedName name="Valores_FENASEG_Registro_Contrato_Alienação_Fiduciária">Premissas!#REF!</definedName>
    <definedName name="Valores_FENASEG_Registro_gravame">Premissas!#REF!</definedName>
    <definedName name="Valores_FENASEG_Transferência_Propriedade">Premissas!#REF!</definedName>
    <definedName name="Valores_Tecnobank_Cancelamento_Gravame">Premissas!#REF!</definedName>
    <definedName name="Valores_Tecnobank_Cancelamento_Transf_Proprietário">Premissas!#REF!</definedName>
    <definedName name="Valores_Tecnobank_Comunicação_de_venda_arrendamento_mercantil">Premissas!#REF!</definedName>
    <definedName name="Valores_Tecnobank_Consulta_Base_Dados">Premissas!#REF!</definedName>
    <definedName name="Valores_Tecnobank_Consulta_Histórico_Veículo">Premissas!#REF!</definedName>
    <definedName name="Valores_Tecnobank_Quitação_Baixa_Gravame">Premissas!#REF!</definedName>
    <definedName name="Valores_Tecnobank_Registro_Contrato_Alienação_Fiduciária">Premissas!#REF!</definedName>
    <definedName name="Valores_Tecnobank_Registro_gravame">Premissas!#REF!</definedName>
    <definedName name="Valores_Tecnobank_Transferência_Propriedade">Premissas!#REF!</definedName>
  </definedNames>
  <calcPr calcId="152511" concurrentCalc="0"/>
  <extLst>
    <ext xmlns:mx="http://schemas.microsoft.com/office/mac/excel/2008/main" uri="http://schemas.microsoft.com/office/mac/excel/2008/main">
      <mx:ArchID Flags="0"/>
    </ext>
  </extLst>
</workbook>
</file>

<file path=xl/calcChain.xml><?xml version="1.0" encoding="utf-8"?>
<calcChain xmlns="http://schemas.openxmlformats.org/spreadsheetml/2006/main">
  <c r="AX6" i="8" l="1"/>
  <c r="AY6" i="8"/>
  <c r="AZ6" i="8"/>
  <c r="BA6" i="8"/>
  <c r="BB6" i="8"/>
  <c r="BC6" i="8"/>
  <c r="BD6" i="8"/>
  <c r="BE6" i="8"/>
  <c r="BF6" i="8"/>
  <c r="BG6" i="8"/>
  <c r="BH6" i="8"/>
  <c r="BI6" i="8"/>
  <c r="F11" i="8"/>
  <c r="AL6" i="8"/>
  <c r="AM6" i="8"/>
  <c r="AN6" i="8"/>
  <c r="AO6" i="8"/>
  <c r="AP6" i="8"/>
  <c r="AQ6" i="8"/>
  <c r="AR6" i="8"/>
  <c r="AS6" i="8"/>
  <c r="AT6" i="8"/>
  <c r="AU6" i="8"/>
  <c r="AV6" i="8"/>
  <c r="AW6" i="8"/>
  <c r="E11" i="8"/>
  <c r="Z6" i="8"/>
  <c r="AA6" i="8"/>
  <c r="AB6" i="8"/>
  <c r="AC6" i="8"/>
  <c r="AD6" i="8"/>
  <c r="AE6" i="8"/>
  <c r="AF6" i="8"/>
  <c r="AG6" i="8"/>
  <c r="AH6" i="8"/>
  <c r="AI6" i="8"/>
  <c r="AJ6" i="8"/>
  <c r="AK6" i="8"/>
  <c r="D11" i="8"/>
  <c r="N6" i="8"/>
  <c r="O6" i="8"/>
  <c r="P6" i="8"/>
  <c r="Q6" i="8"/>
  <c r="R6" i="8"/>
  <c r="S6" i="8"/>
  <c r="T6" i="8"/>
  <c r="U6" i="8"/>
  <c r="V6" i="8"/>
  <c r="W6" i="8"/>
  <c r="X6" i="8"/>
  <c r="Y6" i="8"/>
  <c r="C11" i="8"/>
  <c r="AY6" i="9"/>
  <c r="AZ6" i="9"/>
  <c r="BA6" i="9"/>
  <c r="BB6" i="9"/>
  <c r="BC6" i="9"/>
  <c r="BD6" i="9"/>
  <c r="BE6" i="9"/>
  <c r="BF6" i="9"/>
  <c r="BG6" i="9"/>
  <c r="BH6" i="9"/>
  <c r="BI6" i="9"/>
  <c r="F22" i="9"/>
  <c r="C7" i="9"/>
  <c r="D7" i="9"/>
  <c r="E7" i="9"/>
  <c r="F7" i="9"/>
  <c r="G7" i="9"/>
  <c r="H7" i="9"/>
  <c r="I7" i="9"/>
  <c r="J7" i="9"/>
  <c r="K7" i="9"/>
  <c r="L7" i="9"/>
  <c r="M7" i="9"/>
  <c r="N7" i="9"/>
  <c r="O7" i="9"/>
  <c r="P7" i="9"/>
  <c r="Q7" i="9"/>
  <c r="R7" i="9"/>
  <c r="S7" i="9"/>
  <c r="T7" i="9"/>
  <c r="U7" i="9"/>
  <c r="V7" i="9"/>
  <c r="W7" i="9"/>
  <c r="X7" i="9"/>
  <c r="Y7" i="9"/>
  <c r="Z7" i="9"/>
  <c r="AA7" i="9"/>
  <c r="AB7" i="9"/>
  <c r="AC7" i="9"/>
  <c r="AD7" i="9"/>
  <c r="AE7" i="9"/>
  <c r="AF7" i="9"/>
  <c r="AG7" i="9"/>
  <c r="AH7" i="9"/>
  <c r="AI7" i="9"/>
  <c r="AJ7" i="9"/>
  <c r="AK7" i="9"/>
  <c r="AL7" i="9"/>
  <c r="AM7" i="9"/>
  <c r="AN7" i="9"/>
  <c r="AO7" i="9"/>
  <c r="AP7" i="9"/>
  <c r="AQ7" i="9"/>
  <c r="AR7" i="9"/>
  <c r="AS7" i="9"/>
  <c r="AT7" i="9"/>
  <c r="AU7" i="9"/>
  <c r="AV7" i="9"/>
  <c r="AW7" i="9"/>
  <c r="AX7" i="9"/>
  <c r="AY7" i="9"/>
  <c r="AZ7" i="9"/>
  <c r="BA7" i="9"/>
  <c r="BB7" i="9"/>
  <c r="BC7" i="9"/>
  <c r="BD7" i="9"/>
  <c r="BE7" i="9"/>
  <c r="BF7" i="9"/>
  <c r="BG7" i="9"/>
  <c r="BH7" i="9"/>
  <c r="BI7" i="9"/>
  <c r="F23" i="9"/>
  <c r="C8" i="9"/>
  <c r="D8" i="9"/>
  <c r="E8" i="9"/>
  <c r="F8" i="9"/>
  <c r="G8" i="9"/>
  <c r="H8" i="9"/>
  <c r="I8" i="9"/>
  <c r="J8" i="9"/>
  <c r="K8" i="9"/>
  <c r="L8" i="9"/>
  <c r="M8" i="9"/>
  <c r="N8" i="9"/>
  <c r="O8" i="9"/>
  <c r="P8" i="9"/>
  <c r="Q8" i="9"/>
  <c r="R8" i="9"/>
  <c r="S8" i="9"/>
  <c r="T8" i="9"/>
  <c r="U8" i="9"/>
  <c r="V8" i="9"/>
  <c r="W8" i="9"/>
  <c r="X8" i="9"/>
  <c r="Y8" i="9"/>
  <c r="Z8" i="9"/>
  <c r="AA8" i="9"/>
  <c r="AB8" i="9"/>
  <c r="AC8" i="9"/>
  <c r="AD8" i="9"/>
  <c r="AE8" i="9"/>
  <c r="AF8" i="9"/>
  <c r="AG8" i="9"/>
  <c r="AH8" i="9"/>
  <c r="AI8" i="9"/>
  <c r="AJ8" i="9"/>
  <c r="AK8" i="9"/>
  <c r="AL8" i="9"/>
  <c r="AM8" i="9"/>
  <c r="AN8" i="9"/>
  <c r="AO8" i="9"/>
  <c r="AP8" i="9"/>
  <c r="AQ8" i="9"/>
  <c r="AR8" i="9"/>
  <c r="AS8" i="9"/>
  <c r="AT8" i="9"/>
  <c r="AU8" i="9"/>
  <c r="AV8" i="9"/>
  <c r="AW8" i="9"/>
  <c r="AX8" i="9"/>
  <c r="AY8" i="9"/>
  <c r="AZ8" i="9"/>
  <c r="BA8" i="9"/>
  <c r="BB8" i="9"/>
  <c r="BC8" i="9"/>
  <c r="BD8" i="9"/>
  <c r="BE8" i="9"/>
  <c r="BF8" i="9"/>
  <c r="BG8" i="9"/>
  <c r="BH8" i="9"/>
  <c r="BI8" i="9"/>
  <c r="F24" i="9"/>
  <c r="AY9" i="9"/>
  <c r="AZ9" i="9"/>
  <c r="BA9" i="9"/>
  <c r="BC9" i="9"/>
  <c r="BD9" i="9"/>
  <c r="BE9" i="9"/>
  <c r="BF9" i="9"/>
  <c r="BG9" i="9"/>
  <c r="BH9" i="9"/>
  <c r="BI9" i="9"/>
  <c r="F25" i="9"/>
  <c r="AY10" i="9"/>
  <c r="AZ10" i="9"/>
  <c r="BA10" i="9"/>
  <c r="BB10" i="9"/>
  <c r="BC10" i="9"/>
  <c r="BD10" i="9"/>
  <c r="BE10" i="9"/>
  <c r="BF10" i="9"/>
  <c r="BG10" i="9"/>
  <c r="BH10" i="9"/>
  <c r="BI10" i="9"/>
  <c r="F26" i="9"/>
  <c r="C11" i="9"/>
  <c r="D11" i="9"/>
  <c r="E11" i="9"/>
  <c r="F11" i="9"/>
  <c r="G11" i="9"/>
  <c r="H11" i="9"/>
  <c r="I11" i="9"/>
  <c r="J11" i="9"/>
  <c r="K11" i="9"/>
  <c r="L11" i="9"/>
  <c r="M11" i="9"/>
  <c r="N11" i="9"/>
  <c r="O11" i="9"/>
  <c r="P11" i="9"/>
  <c r="Q11" i="9"/>
  <c r="R11" i="9"/>
  <c r="S11" i="9"/>
  <c r="T11" i="9"/>
  <c r="U11" i="9"/>
  <c r="V11" i="9"/>
  <c r="W11" i="9"/>
  <c r="X11" i="9"/>
  <c r="Y11" i="9"/>
  <c r="Z11" i="9"/>
  <c r="AA11" i="9"/>
  <c r="AB11" i="9"/>
  <c r="AC11" i="9"/>
  <c r="AD11" i="9"/>
  <c r="AE11" i="9"/>
  <c r="AF11" i="9"/>
  <c r="AG11" i="9"/>
  <c r="AH11" i="9"/>
  <c r="AI11" i="9"/>
  <c r="AJ11" i="9"/>
  <c r="AK11" i="9"/>
  <c r="AL11" i="9"/>
  <c r="AM11" i="9"/>
  <c r="AN11" i="9"/>
  <c r="AO11" i="9"/>
  <c r="AP11" i="9"/>
  <c r="AQ11" i="9"/>
  <c r="AR11" i="9"/>
  <c r="AS11" i="9"/>
  <c r="AT11" i="9"/>
  <c r="AU11" i="9"/>
  <c r="AV11" i="9"/>
  <c r="AW11" i="9"/>
  <c r="AX11" i="9"/>
  <c r="AY11" i="9"/>
  <c r="AZ11" i="9"/>
  <c r="BA11" i="9"/>
  <c r="BB11" i="9"/>
  <c r="BC11" i="9"/>
  <c r="BD11" i="9"/>
  <c r="BE11" i="9"/>
  <c r="BF11" i="9"/>
  <c r="BG11" i="9"/>
  <c r="BH11" i="9"/>
  <c r="BI11" i="9"/>
  <c r="F27" i="9"/>
  <c r="AY12" i="9"/>
  <c r="AZ12" i="9"/>
  <c r="BA12" i="9"/>
  <c r="BB12" i="9"/>
  <c r="BC12" i="9"/>
  <c r="BD12" i="9"/>
  <c r="BE12" i="9"/>
  <c r="BF12" i="9"/>
  <c r="BG12" i="9"/>
  <c r="BH12" i="9"/>
  <c r="BI12" i="9"/>
  <c r="F28" i="9"/>
  <c r="AY13" i="9"/>
  <c r="AZ13" i="9"/>
  <c r="BA13" i="9"/>
  <c r="BB13" i="9"/>
  <c r="BC13" i="9"/>
  <c r="BD13" i="9"/>
  <c r="BE13" i="9"/>
  <c r="BF13" i="9"/>
  <c r="BG13" i="9"/>
  <c r="BH13" i="9"/>
  <c r="BI13" i="9"/>
  <c r="F29" i="9"/>
  <c r="C14" i="9"/>
  <c r="D14" i="9"/>
  <c r="E14" i="9"/>
  <c r="F14" i="9"/>
  <c r="G14" i="9"/>
  <c r="H14" i="9"/>
  <c r="I14" i="9"/>
  <c r="J14" i="9"/>
  <c r="K14" i="9"/>
  <c r="L14" i="9"/>
  <c r="M14" i="9"/>
  <c r="N14" i="9"/>
  <c r="O14" i="9"/>
  <c r="P14" i="9"/>
  <c r="Q14" i="9"/>
  <c r="R14" i="9"/>
  <c r="S14" i="9"/>
  <c r="T14" i="9"/>
  <c r="U14" i="9"/>
  <c r="V14" i="9"/>
  <c r="W14" i="9"/>
  <c r="X14" i="9"/>
  <c r="Y14" i="9"/>
  <c r="Z14" i="9"/>
  <c r="AA14" i="9"/>
  <c r="AB14" i="9"/>
  <c r="AC14" i="9"/>
  <c r="AD14" i="9"/>
  <c r="AE14" i="9"/>
  <c r="AF14" i="9"/>
  <c r="AG14" i="9"/>
  <c r="AH14" i="9"/>
  <c r="AI14" i="9"/>
  <c r="AJ14" i="9"/>
  <c r="AK14" i="9"/>
  <c r="AL14" i="9"/>
  <c r="AM14" i="9"/>
  <c r="AN14" i="9"/>
  <c r="AO14" i="9"/>
  <c r="AP14" i="9"/>
  <c r="AQ14" i="9"/>
  <c r="AR14" i="9"/>
  <c r="AS14" i="9"/>
  <c r="AT14" i="9"/>
  <c r="AU14" i="9"/>
  <c r="AV14" i="9"/>
  <c r="AW14" i="9"/>
  <c r="AX14" i="9"/>
  <c r="AY14" i="9"/>
  <c r="AZ14" i="9"/>
  <c r="BA14" i="9"/>
  <c r="BB14" i="9"/>
  <c r="BC14" i="9"/>
  <c r="BD14" i="9"/>
  <c r="BE14" i="9"/>
  <c r="BF14" i="9"/>
  <c r="BG14" i="9"/>
  <c r="BH14" i="9"/>
  <c r="BI14" i="9"/>
  <c r="F30" i="9"/>
  <c r="AZ15" i="9"/>
  <c r="BA15" i="9"/>
  <c r="BB15" i="9"/>
  <c r="BC15" i="9"/>
  <c r="BD15" i="9"/>
  <c r="BE15" i="9"/>
  <c r="BF15" i="9"/>
  <c r="BG15" i="9"/>
  <c r="BH15" i="9"/>
  <c r="BI15" i="9"/>
  <c r="F31" i="9"/>
  <c r="AZ16" i="9"/>
  <c r="BA16" i="9"/>
  <c r="BB16" i="9"/>
  <c r="BC16" i="9"/>
  <c r="BD16" i="9"/>
  <c r="BE16" i="9"/>
  <c r="BF16" i="9"/>
  <c r="BG16" i="9"/>
  <c r="BH16" i="9"/>
  <c r="BI16" i="9"/>
  <c r="F32" i="9"/>
  <c r="C5" i="9"/>
  <c r="D5" i="9"/>
  <c r="E5" i="9"/>
  <c r="F5" i="9"/>
  <c r="G5" i="9"/>
  <c r="H5" i="9"/>
  <c r="I5" i="9"/>
  <c r="J5" i="9"/>
  <c r="K5" i="9"/>
  <c r="L5" i="9"/>
  <c r="M5" i="9"/>
  <c r="N5" i="9"/>
  <c r="O5" i="9"/>
  <c r="P5" i="9"/>
  <c r="Q5" i="9"/>
  <c r="R5" i="9"/>
  <c r="S5" i="9"/>
  <c r="T5" i="9"/>
  <c r="U5" i="9"/>
  <c r="V5" i="9"/>
  <c r="W5" i="9"/>
  <c r="X5" i="9"/>
  <c r="Y5" i="9"/>
  <c r="Z5" i="9"/>
  <c r="AA5" i="9"/>
  <c r="AB5" i="9"/>
  <c r="AC5" i="9"/>
  <c r="AD5" i="9"/>
  <c r="AE5" i="9"/>
  <c r="AF5" i="9"/>
  <c r="AG5" i="9"/>
  <c r="AH5" i="9"/>
  <c r="AI5" i="9"/>
  <c r="AJ5" i="9"/>
  <c r="AK5" i="9"/>
  <c r="AL5" i="9"/>
  <c r="AM5" i="9"/>
  <c r="AN5" i="9"/>
  <c r="AO5" i="9"/>
  <c r="AP5" i="9"/>
  <c r="AQ5" i="9"/>
  <c r="AR5" i="9"/>
  <c r="AS5" i="9"/>
  <c r="AT5" i="9"/>
  <c r="AU5" i="9"/>
  <c r="AV5" i="9"/>
  <c r="AW5" i="9"/>
  <c r="AX5" i="9"/>
  <c r="AY5" i="9"/>
  <c r="AZ5" i="9"/>
  <c r="BA5" i="9"/>
  <c r="BB5" i="9"/>
  <c r="BC5" i="9"/>
  <c r="BD5" i="9"/>
  <c r="BE5" i="9"/>
  <c r="BF5" i="9"/>
  <c r="BG5" i="9"/>
  <c r="BH5" i="9"/>
  <c r="BI5" i="9"/>
  <c r="F21" i="9"/>
  <c r="B42" i="1"/>
  <c r="B46" i="1"/>
  <c r="B47" i="1"/>
  <c r="B25" i="7"/>
  <c r="B26" i="7"/>
  <c r="B5" i="15"/>
  <c r="B29" i="1"/>
  <c r="B9" i="7"/>
  <c r="B10" i="7"/>
  <c r="B6" i="15"/>
  <c r="B62" i="1"/>
  <c r="B63" i="1"/>
  <c r="B34" i="1"/>
  <c r="B36" i="1"/>
  <c r="B37" i="1"/>
  <c r="B38" i="1"/>
  <c r="B39" i="1"/>
  <c r="B66" i="1"/>
  <c r="B13" i="7"/>
  <c r="B14" i="7"/>
  <c r="B7" i="15"/>
  <c r="B22" i="7"/>
  <c r="B8" i="15"/>
  <c r="B57" i="1"/>
  <c r="B56" i="1"/>
  <c r="B64" i="1"/>
  <c r="B5" i="7"/>
  <c r="B6" i="7"/>
  <c r="B9" i="15"/>
  <c r="B48" i="1"/>
  <c r="B58" i="1"/>
  <c r="B60" i="1"/>
  <c r="B65" i="1"/>
  <c r="B17" i="7"/>
  <c r="B18" i="7"/>
  <c r="B10" i="15"/>
  <c r="B11" i="15"/>
  <c r="B18" i="1"/>
  <c r="B12" i="15"/>
  <c r="B13" i="15"/>
  <c r="B53" i="1"/>
  <c r="B6" i="6"/>
  <c r="B10" i="6"/>
  <c r="B14" i="15"/>
  <c r="B6" i="8"/>
  <c r="B7" i="8"/>
  <c r="B15" i="15"/>
  <c r="B17" i="9"/>
  <c r="B16" i="1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60" i="5"/>
  <c r="B17" i="15"/>
  <c r="B18" i="15"/>
  <c r="B19" i="15"/>
  <c r="B20" i="15"/>
  <c r="B21" i="15"/>
  <c r="C25" i="7"/>
  <c r="C26" i="7"/>
  <c r="C5" i="15"/>
  <c r="C9" i="7"/>
  <c r="C10" i="7"/>
  <c r="C6" i="15"/>
  <c r="C13" i="7"/>
  <c r="C14" i="7"/>
  <c r="C7" i="15"/>
  <c r="C22" i="7"/>
  <c r="C8" i="15"/>
  <c r="C5" i="7"/>
  <c r="C6" i="7"/>
  <c r="C9" i="15"/>
  <c r="C17" i="7"/>
  <c r="C18" i="7"/>
  <c r="C10" i="15"/>
  <c r="C11" i="15"/>
  <c r="C12" i="15"/>
  <c r="C13" i="15"/>
  <c r="C6" i="6"/>
  <c r="C7" i="6"/>
  <c r="C8" i="6"/>
  <c r="C9" i="6"/>
  <c r="C10" i="6"/>
  <c r="C14" i="15"/>
  <c r="C6" i="8"/>
  <c r="C7" i="8"/>
  <c r="C15" i="15"/>
  <c r="C6" i="9"/>
  <c r="C10" i="9"/>
  <c r="C12" i="9"/>
  <c r="C13" i="9"/>
  <c r="C17" i="9"/>
  <c r="C16" i="15"/>
  <c r="C43" i="5"/>
  <c r="C26" i="5"/>
  <c r="C9" i="5"/>
  <c r="C44" i="5"/>
  <c r="C45" i="5"/>
  <c r="C28" i="5"/>
  <c r="C11" i="5"/>
  <c r="C46" i="5"/>
  <c r="C29" i="5"/>
  <c r="C12" i="5"/>
  <c r="C47" i="5"/>
  <c r="C30" i="5"/>
  <c r="C13" i="5"/>
  <c r="C48" i="5"/>
  <c r="C31" i="5"/>
  <c r="C14" i="5"/>
  <c r="C49" i="5"/>
  <c r="C50" i="5"/>
  <c r="C33" i="5"/>
  <c r="C16" i="5"/>
  <c r="C51" i="5"/>
  <c r="C34" i="5"/>
  <c r="C52" i="5"/>
  <c r="C35" i="5"/>
  <c r="C53" i="5"/>
  <c r="C36" i="5"/>
  <c r="C19" i="5"/>
  <c r="C54" i="5"/>
  <c r="C55" i="5"/>
  <c r="C38" i="5"/>
  <c r="C21" i="5"/>
  <c r="C56" i="5"/>
  <c r="C39" i="5"/>
  <c r="C22" i="5"/>
  <c r="C57" i="5"/>
  <c r="C40" i="5"/>
  <c r="C23" i="5"/>
  <c r="C58" i="5"/>
  <c r="C60" i="5"/>
  <c r="C17" i="15"/>
  <c r="C18" i="15"/>
  <c r="C19" i="15"/>
  <c r="C20" i="15"/>
  <c r="C21" i="15"/>
  <c r="D25" i="7"/>
  <c r="D26" i="7"/>
  <c r="D5" i="15"/>
  <c r="D9" i="7"/>
  <c r="D10" i="7"/>
  <c r="D6" i="15"/>
  <c r="D13" i="7"/>
  <c r="D14" i="7"/>
  <c r="D7" i="15"/>
  <c r="D22" i="7"/>
  <c r="D8" i="15"/>
  <c r="D5" i="7"/>
  <c r="D6" i="7"/>
  <c r="D9" i="15"/>
  <c r="D17" i="7"/>
  <c r="D18" i="7"/>
  <c r="D10" i="15"/>
  <c r="D11" i="15"/>
  <c r="D12" i="15"/>
  <c r="D13" i="15"/>
  <c r="D6" i="6"/>
  <c r="D7" i="6"/>
  <c r="D8" i="6"/>
  <c r="D9" i="6"/>
  <c r="D10" i="6"/>
  <c r="D14" i="15"/>
  <c r="D6" i="8"/>
  <c r="D7" i="8"/>
  <c r="D15" i="15"/>
  <c r="D6" i="9"/>
  <c r="D9" i="9"/>
  <c r="D10" i="9"/>
  <c r="D12" i="9"/>
  <c r="D13" i="9"/>
  <c r="D15" i="9"/>
  <c r="D16" i="9"/>
  <c r="D17" i="9"/>
  <c r="D16" i="15"/>
  <c r="D43" i="5"/>
  <c r="D26" i="5"/>
  <c r="D9" i="5"/>
  <c r="D44" i="5"/>
  <c r="D45" i="5"/>
  <c r="D28" i="5"/>
  <c r="D11" i="5"/>
  <c r="D46" i="5"/>
  <c r="D29" i="5"/>
  <c r="D12" i="5"/>
  <c r="D47" i="5"/>
  <c r="D30" i="5"/>
  <c r="D13" i="5"/>
  <c r="D48" i="5"/>
  <c r="D31" i="5"/>
  <c r="D14" i="5"/>
  <c r="D49" i="5"/>
  <c r="D50" i="5"/>
  <c r="D33" i="5"/>
  <c r="D16" i="5"/>
  <c r="D51" i="5"/>
  <c r="D34" i="5"/>
  <c r="D52" i="5"/>
  <c r="D35" i="5"/>
  <c r="D53" i="5"/>
  <c r="D36" i="5"/>
  <c r="D19" i="5"/>
  <c r="D54" i="5"/>
  <c r="D55" i="5"/>
  <c r="D38" i="5"/>
  <c r="D21" i="5"/>
  <c r="D56" i="5"/>
  <c r="D39" i="5"/>
  <c r="D22" i="5"/>
  <c r="D57" i="5"/>
  <c r="D40" i="5"/>
  <c r="D23" i="5"/>
  <c r="D58" i="5"/>
  <c r="D60" i="5"/>
  <c r="D17" i="15"/>
  <c r="D18" i="15"/>
  <c r="D19" i="15"/>
  <c r="D20" i="15"/>
  <c r="D21" i="15"/>
  <c r="E25" i="7"/>
  <c r="E26" i="7"/>
  <c r="E5" i="15"/>
  <c r="E9" i="7"/>
  <c r="E10" i="7"/>
  <c r="E6" i="15"/>
  <c r="E13" i="7"/>
  <c r="E14" i="7"/>
  <c r="E7" i="15"/>
  <c r="E22" i="7"/>
  <c r="E8" i="15"/>
  <c r="E5" i="7"/>
  <c r="E6" i="7"/>
  <c r="E9" i="15"/>
  <c r="E17" i="7"/>
  <c r="E18" i="7"/>
  <c r="E10" i="15"/>
  <c r="E11" i="15"/>
  <c r="E12" i="15"/>
  <c r="E13" i="15"/>
  <c r="E6" i="6"/>
  <c r="E7" i="6"/>
  <c r="E8" i="6"/>
  <c r="E9" i="6"/>
  <c r="E10" i="6"/>
  <c r="E14" i="15"/>
  <c r="E6" i="8"/>
  <c r="E7" i="8"/>
  <c r="E15" i="15"/>
  <c r="E6" i="9"/>
  <c r="E9" i="9"/>
  <c r="E10" i="9"/>
  <c r="E12" i="9"/>
  <c r="E13" i="9"/>
  <c r="E15" i="9"/>
  <c r="E16" i="9"/>
  <c r="E17" i="9"/>
  <c r="E16" i="15"/>
  <c r="E43" i="5"/>
  <c r="E26" i="5"/>
  <c r="E9" i="5"/>
  <c r="E44" i="5"/>
  <c r="E45" i="5"/>
  <c r="E28" i="5"/>
  <c r="E11" i="5"/>
  <c r="E46" i="5"/>
  <c r="E29" i="5"/>
  <c r="E12" i="5"/>
  <c r="E47" i="5"/>
  <c r="E30" i="5"/>
  <c r="E13" i="5"/>
  <c r="E48" i="5"/>
  <c r="E31" i="5"/>
  <c r="E14" i="5"/>
  <c r="E49" i="5"/>
  <c r="E50" i="5"/>
  <c r="E33" i="5"/>
  <c r="E16" i="5"/>
  <c r="E51" i="5"/>
  <c r="E34" i="5"/>
  <c r="E52" i="5"/>
  <c r="E35" i="5"/>
  <c r="E53" i="5"/>
  <c r="E36" i="5"/>
  <c r="E19" i="5"/>
  <c r="E54" i="5"/>
  <c r="E55" i="5"/>
  <c r="E38" i="5"/>
  <c r="E21" i="5"/>
  <c r="E56" i="5"/>
  <c r="E39" i="5"/>
  <c r="E22" i="5"/>
  <c r="E57" i="5"/>
  <c r="E40" i="5"/>
  <c r="E23" i="5"/>
  <c r="E58" i="5"/>
  <c r="E60" i="5"/>
  <c r="E17" i="15"/>
  <c r="E18" i="15"/>
  <c r="E19" i="15"/>
  <c r="E20" i="15"/>
  <c r="E21" i="15"/>
  <c r="F25" i="7"/>
  <c r="F26" i="7"/>
  <c r="F5" i="15"/>
  <c r="F9" i="7"/>
  <c r="F10" i="7"/>
  <c r="F6" i="15"/>
  <c r="F13" i="7"/>
  <c r="F14" i="7"/>
  <c r="F7" i="15"/>
  <c r="F22" i="7"/>
  <c r="F8" i="15"/>
  <c r="F5" i="7"/>
  <c r="F6" i="7"/>
  <c r="F9" i="15"/>
  <c r="F17" i="7"/>
  <c r="F18" i="7"/>
  <c r="F10" i="15"/>
  <c r="F11" i="15"/>
  <c r="F12" i="15"/>
  <c r="F13" i="15"/>
  <c r="F6" i="6"/>
  <c r="F7" i="6"/>
  <c r="F8" i="6"/>
  <c r="F9" i="6"/>
  <c r="F10" i="6"/>
  <c r="F14" i="15"/>
  <c r="F6" i="8"/>
  <c r="F7" i="8"/>
  <c r="F15" i="15"/>
  <c r="F6" i="9"/>
  <c r="F10" i="9"/>
  <c r="F12" i="9"/>
  <c r="F13" i="9"/>
  <c r="F15" i="9"/>
  <c r="F16" i="9"/>
  <c r="F17" i="9"/>
  <c r="F16" i="15"/>
  <c r="F43" i="5"/>
  <c r="F26" i="5"/>
  <c r="F9" i="5"/>
  <c r="F44" i="5"/>
  <c r="F45" i="5"/>
  <c r="F28" i="5"/>
  <c r="F11" i="5"/>
  <c r="F46" i="5"/>
  <c r="F29" i="5"/>
  <c r="F12" i="5"/>
  <c r="F47" i="5"/>
  <c r="F30" i="5"/>
  <c r="F13" i="5"/>
  <c r="F48" i="5"/>
  <c r="F31" i="5"/>
  <c r="F14" i="5"/>
  <c r="F49" i="5"/>
  <c r="F50" i="5"/>
  <c r="F33" i="5"/>
  <c r="F16" i="5"/>
  <c r="F51" i="5"/>
  <c r="F34" i="5"/>
  <c r="F52" i="5"/>
  <c r="F35" i="5"/>
  <c r="F53" i="5"/>
  <c r="F36" i="5"/>
  <c r="F19" i="5"/>
  <c r="F54" i="5"/>
  <c r="F55" i="5"/>
  <c r="F38" i="5"/>
  <c r="F21" i="5"/>
  <c r="F56" i="5"/>
  <c r="F39" i="5"/>
  <c r="F22" i="5"/>
  <c r="F57" i="5"/>
  <c r="F40" i="5"/>
  <c r="F23" i="5"/>
  <c r="F58" i="5"/>
  <c r="F60" i="5"/>
  <c r="F17" i="15"/>
  <c r="F18" i="15"/>
  <c r="F19" i="15"/>
  <c r="F20" i="15"/>
  <c r="F21" i="15"/>
  <c r="G25" i="7"/>
  <c r="G26" i="7"/>
  <c r="G5" i="15"/>
  <c r="G9" i="7"/>
  <c r="G10" i="7"/>
  <c r="G6" i="15"/>
  <c r="G13" i="7"/>
  <c r="G14" i="7"/>
  <c r="G7" i="15"/>
  <c r="G22" i="7"/>
  <c r="G8" i="15"/>
  <c r="G5" i="7"/>
  <c r="G6" i="7"/>
  <c r="G9" i="15"/>
  <c r="G17" i="7"/>
  <c r="G18" i="7"/>
  <c r="G10" i="15"/>
  <c r="G11" i="15"/>
  <c r="G12" i="15"/>
  <c r="G13" i="15"/>
  <c r="G6" i="6"/>
  <c r="G7" i="6"/>
  <c r="G8" i="6"/>
  <c r="G9" i="6"/>
  <c r="G10" i="6"/>
  <c r="G14" i="15"/>
  <c r="G6" i="8"/>
  <c r="G7" i="8"/>
  <c r="G15" i="15"/>
  <c r="G6" i="9"/>
  <c r="G9" i="9"/>
  <c r="G10" i="9"/>
  <c r="G12" i="9"/>
  <c r="G13" i="9"/>
  <c r="G15" i="9"/>
  <c r="G16" i="9"/>
  <c r="G17" i="9"/>
  <c r="G16" i="15"/>
  <c r="G43" i="5"/>
  <c r="G26" i="5"/>
  <c r="G9" i="5"/>
  <c r="G44" i="5"/>
  <c r="G45" i="5"/>
  <c r="G28" i="5"/>
  <c r="G11" i="5"/>
  <c r="G46" i="5"/>
  <c r="G29" i="5"/>
  <c r="G12" i="5"/>
  <c r="G47" i="5"/>
  <c r="G30" i="5"/>
  <c r="G13" i="5"/>
  <c r="G48" i="5"/>
  <c r="G31" i="5"/>
  <c r="G14" i="5"/>
  <c r="G49" i="5"/>
  <c r="G50" i="5"/>
  <c r="G33" i="5"/>
  <c r="G16" i="5"/>
  <c r="G51" i="5"/>
  <c r="G34" i="5"/>
  <c r="G52" i="5"/>
  <c r="G35" i="5"/>
  <c r="G53" i="5"/>
  <c r="G36" i="5"/>
  <c r="G19" i="5"/>
  <c r="G54" i="5"/>
  <c r="G55" i="5"/>
  <c r="G38" i="5"/>
  <c r="G21" i="5"/>
  <c r="G56" i="5"/>
  <c r="G39" i="5"/>
  <c r="G57" i="5"/>
  <c r="G40" i="5"/>
  <c r="G23" i="5"/>
  <c r="G58" i="5"/>
  <c r="G60" i="5"/>
  <c r="G17" i="15"/>
  <c r="G18" i="15"/>
  <c r="G19" i="15"/>
  <c r="G20" i="15"/>
  <c r="G21" i="15"/>
  <c r="H25" i="7"/>
  <c r="H26" i="7"/>
  <c r="H5" i="15"/>
  <c r="H9" i="7"/>
  <c r="H10" i="7"/>
  <c r="H6" i="15"/>
  <c r="H13" i="7"/>
  <c r="H14" i="7"/>
  <c r="H7" i="15"/>
  <c r="H22" i="7"/>
  <c r="H8" i="15"/>
  <c r="H5" i="7"/>
  <c r="H6" i="7"/>
  <c r="H9" i="15"/>
  <c r="H17" i="7"/>
  <c r="H18" i="7"/>
  <c r="H10" i="15"/>
  <c r="H11" i="15"/>
  <c r="H12" i="15"/>
  <c r="H13" i="15"/>
  <c r="H6" i="6"/>
  <c r="H7" i="6"/>
  <c r="H8" i="6"/>
  <c r="H9" i="6"/>
  <c r="H10" i="6"/>
  <c r="H14" i="15"/>
  <c r="H6" i="8"/>
  <c r="H7" i="8"/>
  <c r="H15" i="15"/>
  <c r="H6" i="9"/>
  <c r="H9" i="9"/>
  <c r="H10" i="9"/>
  <c r="H12" i="9"/>
  <c r="H13" i="9"/>
  <c r="H15" i="9"/>
  <c r="H16" i="9"/>
  <c r="H17" i="9"/>
  <c r="H16" i="15"/>
  <c r="H43" i="5"/>
  <c r="H26" i="5"/>
  <c r="H9" i="5"/>
  <c r="H44" i="5"/>
  <c r="H45" i="5"/>
  <c r="H28" i="5"/>
  <c r="H11" i="5"/>
  <c r="H46" i="5"/>
  <c r="H29" i="5"/>
  <c r="H12" i="5"/>
  <c r="H47" i="5"/>
  <c r="H30" i="5"/>
  <c r="H13" i="5"/>
  <c r="H48" i="5"/>
  <c r="H31" i="5"/>
  <c r="H14" i="5"/>
  <c r="H49" i="5"/>
  <c r="H50" i="5"/>
  <c r="H33" i="5"/>
  <c r="H16" i="5"/>
  <c r="H51" i="5"/>
  <c r="H34" i="5"/>
  <c r="H52" i="5"/>
  <c r="H35" i="5"/>
  <c r="H53" i="5"/>
  <c r="H36" i="5"/>
  <c r="H19" i="5"/>
  <c r="H54" i="5"/>
  <c r="H55" i="5"/>
  <c r="H38" i="5"/>
  <c r="H56" i="5"/>
  <c r="H39" i="5"/>
  <c r="H22" i="5"/>
  <c r="H57" i="5"/>
  <c r="H40" i="5"/>
  <c r="H58" i="5"/>
  <c r="H60" i="5"/>
  <c r="H17" i="15"/>
  <c r="H18" i="15"/>
  <c r="H19" i="15"/>
  <c r="H20" i="15"/>
  <c r="H21" i="15"/>
  <c r="I25" i="7"/>
  <c r="I26" i="7"/>
  <c r="I5" i="15"/>
  <c r="I9" i="7"/>
  <c r="I10" i="7"/>
  <c r="I6" i="15"/>
  <c r="I13" i="7"/>
  <c r="I14" i="7"/>
  <c r="I7" i="15"/>
  <c r="I22" i="7"/>
  <c r="I8" i="15"/>
  <c r="I5" i="7"/>
  <c r="I6" i="7"/>
  <c r="I9" i="15"/>
  <c r="I17" i="7"/>
  <c r="I18" i="7"/>
  <c r="I10" i="15"/>
  <c r="I11" i="15"/>
  <c r="I12" i="15"/>
  <c r="I13" i="15"/>
  <c r="I6" i="6"/>
  <c r="I7" i="6"/>
  <c r="I8" i="6"/>
  <c r="I9" i="6"/>
  <c r="I10" i="6"/>
  <c r="I14" i="15"/>
  <c r="I6" i="8"/>
  <c r="I7" i="8"/>
  <c r="I15" i="15"/>
  <c r="I6" i="9"/>
  <c r="I9" i="9"/>
  <c r="I10" i="9"/>
  <c r="I12" i="9"/>
  <c r="I13" i="9"/>
  <c r="I15" i="9"/>
  <c r="I16" i="9"/>
  <c r="I17" i="9"/>
  <c r="I16" i="15"/>
  <c r="I43" i="5"/>
  <c r="I26" i="5"/>
  <c r="I9" i="5"/>
  <c r="I44" i="5"/>
  <c r="I45" i="5"/>
  <c r="I28" i="5"/>
  <c r="I11" i="5"/>
  <c r="I46" i="5"/>
  <c r="I29" i="5"/>
  <c r="I12" i="5"/>
  <c r="I47" i="5"/>
  <c r="I30" i="5"/>
  <c r="I13" i="5"/>
  <c r="I48" i="5"/>
  <c r="I31" i="5"/>
  <c r="I14" i="5"/>
  <c r="I49" i="5"/>
  <c r="I50" i="5"/>
  <c r="I33" i="5"/>
  <c r="I16" i="5"/>
  <c r="I51" i="5"/>
  <c r="I34" i="5"/>
  <c r="I52" i="5"/>
  <c r="I35" i="5"/>
  <c r="I53" i="5"/>
  <c r="I36" i="5"/>
  <c r="I19" i="5"/>
  <c r="I54" i="5"/>
  <c r="I55" i="5"/>
  <c r="I38" i="5"/>
  <c r="I21" i="5"/>
  <c r="I56" i="5"/>
  <c r="I39" i="5"/>
  <c r="I22" i="5"/>
  <c r="I57" i="5"/>
  <c r="I40" i="5"/>
  <c r="I23" i="5"/>
  <c r="I58" i="5"/>
  <c r="I60" i="5"/>
  <c r="I17" i="15"/>
  <c r="I18" i="15"/>
  <c r="I19" i="15"/>
  <c r="I20" i="15"/>
  <c r="I21" i="15"/>
  <c r="J25" i="7"/>
  <c r="J26" i="7"/>
  <c r="J5" i="15"/>
  <c r="J9" i="7"/>
  <c r="J10" i="7"/>
  <c r="J6" i="15"/>
  <c r="J13" i="7"/>
  <c r="J14" i="7"/>
  <c r="J7" i="15"/>
  <c r="J22" i="7"/>
  <c r="J8" i="15"/>
  <c r="J5" i="7"/>
  <c r="J6" i="7"/>
  <c r="J9" i="15"/>
  <c r="J17" i="7"/>
  <c r="J18" i="7"/>
  <c r="J10" i="15"/>
  <c r="J11" i="15"/>
  <c r="J12" i="15"/>
  <c r="J13" i="15"/>
  <c r="J6" i="6"/>
  <c r="J7" i="6"/>
  <c r="J8" i="6"/>
  <c r="J9" i="6"/>
  <c r="J10" i="6"/>
  <c r="J14" i="15"/>
  <c r="J6" i="8"/>
  <c r="J7" i="8"/>
  <c r="J15" i="15"/>
  <c r="J6" i="9"/>
  <c r="J9" i="9"/>
  <c r="J10" i="9"/>
  <c r="J12" i="9"/>
  <c r="J13" i="9"/>
  <c r="J15" i="9"/>
  <c r="J16" i="9"/>
  <c r="J17" i="9"/>
  <c r="J16" i="15"/>
  <c r="J43" i="5"/>
  <c r="J26" i="5"/>
  <c r="J9" i="5"/>
  <c r="J44" i="5"/>
  <c r="J45" i="5"/>
  <c r="J28" i="5"/>
  <c r="J11" i="5"/>
  <c r="J46" i="5"/>
  <c r="J29" i="5"/>
  <c r="J12" i="5"/>
  <c r="J47" i="5"/>
  <c r="J30" i="5"/>
  <c r="J13" i="5"/>
  <c r="J48" i="5"/>
  <c r="J31" i="5"/>
  <c r="J14" i="5"/>
  <c r="J49" i="5"/>
  <c r="J50" i="5"/>
  <c r="J33" i="5"/>
  <c r="J16" i="5"/>
  <c r="J51" i="5"/>
  <c r="J34" i="5"/>
  <c r="J52" i="5"/>
  <c r="J35" i="5"/>
  <c r="J53" i="5"/>
  <c r="J36" i="5"/>
  <c r="J19" i="5"/>
  <c r="J54" i="5"/>
  <c r="J55" i="5"/>
  <c r="J38" i="5"/>
  <c r="J21" i="5"/>
  <c r="J56" i="5"/>
  <c r="J39" i="5"/>
  <c r="J22" i="5"/>
  <c r="J57" i="5"/>
  <c r="J40" i="5"/>
  <c r="J23" i="5"/>
  <c r="J58" i="5"/>
  <c r="J60" i="5"/>
  <c r="J17" i="15"/>
  <c r="J18" i="15"/>
  <c r="J19" i="15"/>
  <c r="J20" i="15"/>
  <c r="J21" i="15"/>
  <c r="K25" i="7"/>
  <c r="K26" i="7"/>
  <c r="K5" i="15"/>
  <c r="K9" i="7"/>
  <c r="K10" i="7"/>
  <c r="K6" i="15"/>
  <c r="K13" i="7"/>
  <c r="K14" i="7"/>
  <c r="K7" i="15"/>
  <c r="K22" i="7"/>
  <c r="K8" i="15"/>
  <c r="K5" i="7"/>
  <c r="K6" i="7"/>
  <c r="K9" i="15"/>
  <c r="K17" i="7"/>
  <c r="K18" i="7"/>
  <c r="K10" i="15"/>
  <c r="K11" i="15"/>
  <c r="K12" i="15"/>
  <c r="K13" i="15"/>
  <c r="K6" i="6"/>
  <c r="K7" i="6"/>
  <c r="K8" i="6"/>
  <c r="K9" i="6"/>
  <c r="K10" i="6"/>
  <c r="K14" i="15"/>
  <c r="K6" i="8"/>
  <c r="K7" i="8"/>
  <c r="K15" i="15"/>
  <c r="K6" i="9"/>
  <c r="K9" i="9"/>
  <c r="K10" i="9"/>
  <c r="K12" i="9"/>
  <c r="K13" i="9"/>
  <c r="K15" i="9"/>
  <c r="K16" i="9"/>
  <c r="K17" i="9"/>
  <c r="K16" i="15"/>
  <c r="K43" i="5"/>
  <c r="K26" i="5"/>
  <c r="K9" i="5"/>
  <c r="K44" i="5"/>
  <c r="K45" i="5"/>
  <c r="K28" i="5"/>
  <c r="K11" i="5"/>
  <c r="K46" i="5"/>
  <c r="K29" i="5"/>
  <c r="K12" i="5"/>
  <c r="K47" i="5"/>
  <c r="K30" i="5"/>
  <c r="K13" i="5"/>
  <c r="K48" i="5"/>
  <c r="K31" i="5"/>
  <c r="K14" i="5"/>
  <c r="K49" i="5"/>
  <c r="K50" i="5"/>
  <c r="K33" i="5"/>
  <c r="K16" i="5"/>
  <c r="K51" i="5"/>
  <c r="K34" i="5"/>
  <c r="K52" i="5"/>
  <c r="K35" i="5"/>
  <c r="K53" i="5"/>
  <c r="K36" i="5"/>
  <c r="K19" i="5"/>
  <c r="K54" i="5"/>
  <c r="K55" i="5"/>
  <c r="K38" i="5"/>
  <c r="K21" i="5"/>
  <c r="K56" i="5"/>
  <c r="K39" i="5"/>
  <c r="K22" i="5"/>
  <c r="K57" i="5"/>
  <c r="K40" i="5"/>
  <c r="K23" i="5"/>
  <c r="K58" i="5"/>
  <c r="K60" i="5"/>
  <c r="K17" i="15"/>
  <c r="K18" i="15"/>
  <c r="K19" i="15"/>
  <c r="K20" i="15"/>
  <c r="K21" i="15"/>
  <c r="L25" i="7"/>
  <c r="L26" i="7"/>
  <c r="L5" i="15"/>
  <c r="L9" i="7"/>
  <c r="L10" i="7"/>
  <c r="L6" i="15"/>
  <c r="L13" i="7"/>
  <c r="L14" i="7"/>
  <c r="L7" i="15"/>
  <c r="L22" i="7"/>
  <c r="L8" i="15"/>
  <c r="L5" i="7"/>
  <c r="L6" i="7"/>
  <c r="L9" i="15"/>
  <c r="L17" i="7"/>
  <c r="L18" i="7"/>
  <c r="L10" i="15"/>
  <c r="L11" i="15"/>
  <c r="L12" i="15"/>
  <c r="L13" i="15"/>
  <c r="L6" i="6"/>
  <c r="L7" i="6"/>
  <c r="L8" i="6"/>
  <c r="L9" i="6"/>
  <c r="L10" i="6"/>
  <c r="L14" i="15"/>
  <c r="L6" i="8"/>
  <c r="L7" i="8"/>
  <c r="L15" i="15"/>
  <c r="L6" i="9"/>
  <c r="L9" i="9"/>
  <c r="L10" i="9"/>
  <c r="L12" i="9"/>
  <c r="L13" i="9"/>
  <c r="L15" i="9"/>
  <c r="L16" i="9"/>
  <c r="L17" i="9"/>
  <c r="L16" i="15"/>
  <c r="L43" i="5"/>
  <c r="L26" i="5"/>
  <c r="L9" i="5"/>
  <c r="L44" i="5"/>
  <c r="L45" i="5"/>
  <c r="L28" i="5"/>
  <c r="L11" i="5"/>
  <c r="L46" i="5"/>
  <c r="L29" i="5"/>
  <c r="L12" i="5"/>
  <c r="L47" i="5"/>
  <c r="L30" i="5"/>
  <c r="L13" i="5"/>
  <c r="L48" i="5"/>
  <c r="L31" i="5"/>
  <c r="L14" i="5"/>
  <c r="L49" i="5"/>
  <c r="L50" i="5"/>
  <c r="L33" i="5"/>
  <c r="L16" i="5"/>
  <c r="L51" i="5"/>
  <c r="L34" i="5"/>
  <c r="L52" i="5"/>
  <c r="L35" i="5"/>
  <c r="L53" i="5"/>
  <c r="L36" i="5"/>
  <c r="L19" i="5"/>
  <c r="L54" i="5"/>
  <c r="L55" i="5"/>
  <c r="L38" i="5"/>
  <c r="L21" i="5"/>
  <c r="L56" i="5"/>
  <c r="L39" i="5"/>
  <c r="L22" i="5"/>
  <c r="L57" i="5"/>
  <c r="L40" i="5"/>
  <c r="L23" i="5"/>
  <c r="L58" i="5"/>
  <c r="L60" i="5"/>
  <c r="L17" i="15"/>
  <c r="L18" i="15"/>
  <c r="L19" i="15"/>
  <c r="L20" i="15"/>
  <c r="L21" i="15"/>
  <c r="M25" i="7"/>
  <c r="M26" i="7"/>
  <c r="M5" i="15"/>
  <c r="M9" i="7"/>
  <c r="M10" i="7"/>
  <c r="M6" i="15"/>
  <c r="M13" i="7"/>
  <c r="M14" i="7"/>
  <c r="M7" i="15"/>
  <c r="M22" i="7"/>
  <c r="M8" i="15"/>
  <c r="M5" i="7"/>
  <c r="M6" i="7"/>
  <c r="M9" i="15"/>
  <c r="M17" i="7"/>
  <c r="M18" i="7"/>
  <c r="M10" i="15"/>
  <c r="M11" i="15"/>
  <c r="M12" i="15"/>
  <c r="M13" i="15"/>
  <c r="M6" i="6"/>
  <c r="M7" i="6"/>
  <c r="M8" i="6"/>
  <c r="M9" i="6"/>
  <c r="M10" i="6"/>
  <c r="M14" i="15"/>
  <c r="M6" i="8"/>
  <c r="M7" i="8"/>
  <c r="M15" i="15"/>
  <c r="M6" i="9"/>
  <c r="M9" i="9"/>
  <c r="M10" i="9"/>
  <c r="M12" i="9"/>
  <c r="M13" i="9"/>
  <c r="M15" i="9"/>
  <c r="M16" i="9"/>
  <c r="M17" i="9"/>
  <c r="M16" i="15"/>
  <c r="M43" i="5"/>
  <c r="M26" i="5"/>
  <c r="M9" i="5"/>
  <c r="M44" i="5"/>
  <c r="M45" i="5"/>
  <c r="M28" i="5"/>
  <c r="M11" i="5"/>
  <c r="M46" i="5"/>
  <c r="M29" i="5"/>
  <c r="M12" i="5"/>
  <c r="M47" i="5"/>
  <c r="M30" i="5"/>
  <c r="M13" i="5"/>
  <c r="M48" i="5"/>
  <c r="M31" i="5"/>
  <c r="M14" i="5"/>
  <c r="M49" i="5"/>
  <c r="M50" i="5"/>
  <c r="M33" i="5"/>
  <c r="M16" i="5"/>
  <c r="M51" i="5"/>
  <c r="M34" i="5"/>
  <c r="M52" i="5"/>
  <c r="M35" i="5"/>
  <c r="M53" i="5"/>
  <c r="M36" i="5"/>
  <c r="M19" i="5"/>
  <c r="M54" i="5"/>
  <c r="M55" i="5"/>
  <c r="M38" i="5"/>
  <c r="M21" i="5"/>
  <c r="M56" i="5"/>
  <c r="M39" i="5"/>
  <c r="M22" i="5"/>
  <c r="M57" i="5"/>
  <c r="M40" i="5"/>
  <c r="M23" i="5"/>
  <c r="M58" i="5"/>
  <c r="M60" i="5"/>
  <c r="M17" i="15"/>
  <c r="M18" i="15"/>
  <c r="M19" i="15"/>
  <c r="M20" i="15"/>
  <c r="M21" i="15"/>
  <c r="B42" i="15"/>
  <c r="N25" i="7"/>
  <c r="N26" i="7"/>
  <c r="N5" i="15"/>
  <c r="C28" i="1"/>
  <c r="C29" i="1"/>
  <c r="N9" i="7"/>
  <c r="N10" i="7"/>
  <c r="N6" i="15"/>
  <c r="C62" i="1"/>
  <c r="C63" i="1"/>
  <c r="C36" i="1"/>
  <c r="C37" i="1"/>
  <c r="C38" i="1"/>
  <c r="C39" i="1"/>
  <c r="C66" i="1"/>
  <c r="N13" i="7"/>
  <c r="N14" i="7"/>
  <c r="N7" i="15"/>
  <c r="C46" i="1"/>
  <c r="C47" i="1"/>
  <c r="C48" i="1"/>
  <c r="C30" i="1"/>
  <c r="N21" i="7"/>
  <c r="N22" i="7"/>
  <c r="N8" i="15"/>
  <c r="C57" i="1"/>
  <c r="C56" i="1"/>
  <c r="C64" i="1"/>
  <c r="N5" i="7"/>
  <c r="N6" i="7"/>
  <c r="N9" i="15"/>
  <c r="C58" i="1"/>
  <c r="C60" i="1"/>
  <c r="C65" i="1"/>
  <c r="N17" i="7"/>
  <c r="N18" i="7"/>
  <c r="N10" i="15"/>
  <c r="N11" i="15"/>
  <c r="N12" i="15"/>
  <c r="N13" i="15"/>
  <c r="N6" i="6"/>
  <c r="N7" i="6"/>
  <c r="N9" i="6"/>
  <c r="N10" i="6"/>
  <c r="N14" i="15"/>
  <c r="N7" i="8"/>
  <c r="N15" i="15"/>
  <c r="N6" i="9"/>
  <c r="N12" i="9"/>
  <c r="N13" i="9"/>
  <c r="N15" i="9"/>
  <c r="N16" i="9"/>
  <c r="N17" i="9"/>
  <c r="N16" i="15"/>
  <c r="N29" i="5"/>
  <c r="N12" i="5"/>
  <c r="N47" i="5"/>
  <c r="N30" i="5"/>
  <c r="N13" i="5"/>
  <c r="N48" i="5"/>
  <c r="N31" i="5"/>
  <c r="N14" i="5"/>
  <c r="N49" i="5"/>
  <c r="N32" i="5"/>
  <c r="N50" i="5"/>
  <c r="N33" i="5"/>
  <c r="N16" i="5"/>
  <c r="N51" i="5"/>
  <c r="N34" i="5"/>
  <c r="N52" i="5"/>
  <c r="N35" i="5"/>
  <c r="N53" i="5"/>
  <c r="N36" i="5"/>
  <c r="N19" i="5"/>
  <c r="N54" i="5"/>
  <c r="N37" i="5"/>
  <c r="N55" i="5"/>
  <c r="N39" i="5"/>
  <c r="N22" i="5"/>
  <c r="N57" i="5"/>
  <c r="N40" i="5"/>
  <c r="N58" i="5"/>
  <c r="N43" i="5"/>
  <c r="N26" i="5"/>
  <c r="N9" i="5"/>
  <c r="N44" i="5"/>
  <c r="N45" i="5"/>
  <c r="N28" i="5"/>
  <c r="N11" i="5"/>
  <c r="N46" i="5"/>
  <c r="N38" i="5"/>
  <c r="N21" i="5"/>
  <c r="N56" i="5"/>
  <c r="N60" i="5"/>
  <c r="N17" i="15"/>
  <c r="N18" i="15"/>
  <c r="N19" i="15"/>
  <c r="N20" i="15"/>
  <c r="N21" i="15"/>
  <c r="O25" i="7"/>
  <c r="O26" i="7"/>
  <c r="O5" i="15"/>
  <c r="O9" i="7"/>
  <c r="O10" i="7"/>
  <c r="O6" i="15"/>
  <c r="O13" i="7"/>
  <c r="O14" i="7"/>
  <c r="O7" i="15"/>
  <c r="O21" i="7"/>
  <c r="O22" i="7"/>
  <c r="O8" i="15"/>
  <c r="O5" i="7"/>
  <c r="O6" i="7"/>
  <c r="O9" i="15"/>
  <c r="O17" i="7"/>
  <c r="O18" i="7"/>
  <c r="O10" i="15"/>
  <c r="O11" i="15"/>
  <c r="O12" i="15"/>
  <c r="O13" i="15"/>
  <c r="O6" i="6"/>
  <c r="O7" i="6"/>
  <c r="O8" i="6"/>
  <c r="O9" i="6"/>
  <c r="O10" i="6"/>
  <c r="O14" i="15"/>
  <c r="O7" i="8"/>
  <c r="O15" i="15"/>
  <c r="O6" i="9"/>
  <c r="O9" i="9"/>
  <c r="O10" i="9"/>
  <c r="O12" i="9"/>
  <c r="O13" i="9"/>
  <c r="O15" i="9"/>
  <c r="O16" i="9"/>
  <c r="O17" i="9"/>
  <c r="O16" i="15"/>
  <c r="O29" i="5"/>
  <c r="O12" i="5"/>
  <c r="O47" i="5"/>
  <c r="O30" i="5"/>
  <c r="O13" i="5"/>
  <c r="O48" i="5"/>
  <c r="O31" i="5"/>
  <c r="O14" i="5"/>
  <c r="O49" i="5"/>
  <c r="O32" i="5"/>
  <c r="O50" i="5"/>
  <c r="O33" i="5"/>
  <c r="O16" i="5"/>
  <c r="O51" i="5"/>
  <c r="O34" i="5"/>
  <c r="O52" i="5"/>
  <c r="O35" i="5"/>
  <c r="O53" i="5"/>
  <c r="O36" i="5"/>
  <c r="O19" i="5"/>
  <c r="O54" i="5"/>
  <c r="O37" i="5"/>
  <c r="O55" i="5"/>
  <c r="O39" i="5"/>
  <c r="O22" i="5"/>
  <c r="O57" i="5"/>
  <c r="O40" i="5"/>
  <c r="O58" i="5"/>
  <c r="O43" i="5"/>
  <c r="O26" i="5"/>
  <c r="O9" i="5"/>
  <c r="O44" i="5"/>
  <c r="O45" i="5"/>
  <c r="O28" i="5"/>
  <c r="O11" i="5"/>
  <c r="O46" i="5"/>
  <c r="O38" i="5"/>
  <c r="O21" i="5"/>
  <c r="O56" i="5"/>
  <c r="O60" i="5"/>
  <c r="O17" i="15"/>
  <c r="O18" i="15"/>
  <c r="O19" i="15"/>
  <c r="O20" i="15"/>
  <c r="O21" i="15"/>
  <c r="P25" i="7"/>
  <c r="P26" i="7"/>
  <c r="P5" i="15"/>
  <c r="P9" i="7"/>
  <c r="P10" i="7"/>
  <c r="P6" i="15"/>
  <c r="P13" i="7"/>
  <c r="P14" i="7"/>
  <c r="P7" i="15"/>
  <c r="P21" i="7"/>
  <c r="P22" i="7"/>
  <c r="P8" i="15"/>
  <c r="P5" i="7"/>
  <c r="P6" i="7"/>
  <c r="P9" i="15"/>
  <c r="P17" i="7"/>
  <c r="P18" i="7"/>
  <c r="P10" i="15"/>
  <c r="P11" i="15"/>
  <c r="P12" i="15"/>
  <c r="P13" i="15"/>
  <c r="P6" i="6"/>
  <c r="P7" i="6"/>
  <c r="P8" i="6"/>
  <c r="P9" i="6"/>
  <c r="P10" i="6"/>
  <c r="P14" i="15"/>
  <c r="P7" i="8"/>
  <c r="P15" i="15"/>
  <c r="P6" i="9"/>
  <c r="P9" i="9"/>
  <c r="P10" i="9"/>
  <c r="P12" i="9"/>
  <c r="P13" i="9"/>
  <c r="P15" i="9"/>
  <c r="P16" i="9"/>
  <c r="P17" i="9"/>
  <c r="P16" i="15"/>
  <c r="P29" i="5"/>
  <c r="P12" i="5"/>
  <c r="P47" i="5"/>
  <c r="P30" i="5"/>
  <c r="P13" i="5"/>
  <c r="P48" i="5"/>
  <c r="P31" i="5"/>
  <c r="P14" i="5"/>
  <c r="P49" i="5"/>
  <c r="P32" i="5"/>
  <c r="P50" i="5"/>
  <c r="P33" i="5"/>
  <c r="P16" i="5"/>
  <c r="P51" i="5"/>
  <c r="P34" i="5"/>
  <c r="P52" i="5"/>
  <c r="P35" i="5"/>
  <c r="P53" i="5"/>
  <c r="P36" i="5"/>
  <c r="P19" i="5"/>
  <c r="P54" i="5"/>
  <c r="P37" i="5"/>
  <c r="P55" i="5"/>
  <c r="P39" i="5"/>
  <c r="P22" i="5"/>
  <c r="P57" i="5"/>
  <c r="P40" i="5"/>
  <c r="P23" i="5"/>
  <c r="P58" i="5"/>
  <c r="P43" i="5"/>
  <c r="P26" i="5"/>
  <c r="P9" i="5"/>
  <c r="P44" i="5"/>
  <c r="P45" i="5"/>
  <c r="P28" i="5"/>
  <c r="P11" i="5"/>
  <c r="P46" i="5"/>
  <c r="P38" i="5"/>
  <c r="P21" i="5"/>
  <c r="P56" i="5"/>
  <c r="P60" i="5"/>
  <c r="P17" i="15"/>
  <c r="P18" i="15"/>
  <c r="P19" i="15"/>
  <c r="P20" i="15"/>
  <c r="P21" i="15"/>
  <c r="Q25" i="7"/>
  <c r="Q26" i="7"/>
  <c r="Q5" i="15"/>
  <c r="Q9" i="7"/>
  <c r="Q10" i="7"/>
  <c r="Q6" i="15"/>
  <c r="Q13" i="7"/>
  <c r="Q14" i="7"/>
  <c r="Q7" i="15"/>
  <c r="Q21" i="7"/>
  <c r="Q22" i="7"/>
  <c r="Q8" i="15"/>
  <c r="Q5" i="7"/>
  <c r="Q6" i="7"/>
  <c r="Q9" i="15"/>
  <c r="Q17" i="7"/>
  <c r="Q18" i="7"/>
  <c r="Q10" i="15"/>
  <c r="Q11" i="15"/>
  <c r="Q12" i="15"/>
  <c r="Q13" i="15"/>
  <c r="Q6" i="6"/>
  <c r="Q7" i="6"/>
  <c r="Q8" i="6"/>
  <c r="Q9" i="6"/>
  <c r="Q10" i="6"/>
  <c r="Q14" i="15"/>
  <c r="Q7" i="8"/>
  <c r="Q15" i="15"/>
  <c r="Q6" i="9"/>
  <c r="Q9" i="9"/>
  <c r="Q10" i="9"/>
  <c r="Q12" i="9"/>
  <c r="Q13" i="9"/>
  <c r="Q15" i="9"/>
  <c r="Q16" i="9"/>
  <c r="Q17" i="9"/>
  <c r="Q16" i="15"/>
  <c r="Q29" i="5"/>
  <c r="Q12" i="5"/>
  <c r="Q47" i="5"/>
  <c r="Q30" i="5"/>
  <c r="Q13" i="5"/>
  <c r="Q48" i="5"/>
  <c r="Q31" i="5"/>
  <c r="Q14" i="5"/>
  <c r="Q49" i="5"/>
  <c r="Q32" i="5"/>
  <c r="Q50" i="5"/>
  <c r="Q33" i="5"/>
  <c r="Q16" i="5"/>
  <c r="Q51" i="5"/>
  <c r="Q34" i="5"/>
  <c r="Q52" i="5"/>
  <c r="Q35" i="5"/>
  <c r="Q53" i="5"/>
  <c r="Q36" i="5"/>
  <c r="Q19" i="5"/>
  <c r="Q54" i="5"/>
  <c r="Q37" i="5"/>
  <c r="Q55" i="5"/>
  <c r="Q39" i="5"/>
  <c r="Q22" i="5"/>
  <c r="Q57" i="5"/>
  <c r="Q40" i="5"/>
  <c r="Q23" i="5"/>
  <c r="Q58" i="5"/>
  <c r="Q43" i="5"/>
  <c r="Q26" i="5"/>
  <c r="Q9" i="5"/>
  <c r="Q44" i="5"/>
  <c r="Q45" i="5"/>
  <c r="Q28" i="5"/>
  <c r="Q11" i="5"/>
  <c r="Q46" i="5"/>
  <c r="Q38" i="5"/>
  <c r="Q21" i="5"/>
  <c r="Q56" i="5"/>
  <c r="Q60" i="5"/>
  <c r="Q17" i="15"/>
  <c r="Q18" i="15"/>
  <c r="Q19" i="15"/>
  <c r="Q20" i="15"/>
  <c r="Q21" i="15"/>
  <c r="R25" i="7"/>
  <c r="R26" i="7"/>
  <c r="R5" i="15"/>
  <c r="R9" i="7"/>
  <c r="R10" i="7"/>
  <c r="R6" i="15"/>
  <c r="R13" i="7"/>
  <c r="R14" i="7"/>
  <c r="R7" i="15"/>
  <c r="R21" i="7"/>
  <c r="R22" i="7"/>
  <c r="R8" i="15"/>
  <c r="R5" i="7"/>
  <c r="R6" i="7"/>
  <c r="R9" i="15"/>
  <c r="R17" i="7"/>
  <c r="R18" i="7"/>
  <c r="R10" i="15"/>
  <c r="R11" i="15"/>
  <c r="R12" i="15"/>
  <c r="R13" i="15"/>
  <c r="R6" i="6"/>
  <c r="R7" i="6"/>
  <c r="R8" i="6"/>
  <c r="R9" i="6"/>
  <c r="R10" i="6"/>
  <c r="R14" i="15"/>
  <c r="R7" i="8"/>
  <c r="R15" i="15"/>
  <c r="R6" i="9"/>
  <c r="R10" i="9"/>
  <c r="R12" i="9"/>
  <c r="R13" i="9"/>
  <c r="R15" i="9"/>
  <c r="R16" i="9"/>
  <c r="R17" i="9"/>
  <c r="R16" i="15"/>
  <c r="R29" i="5"/>
  <c r="R12" i="5"/>
  <c r="R47" i="5"/>
  <c r="R30" i="5"/>
  <c r="R13" i="5"/>
  <c r="R48" i="5"/>
  <c r="R31" i="5"/>
  <c r="R14" i="5"/>
  <c r="R49" i="5"/>
  <c r="R32" i="5"/>
  <c r="R50" i="5"/>
  <c r="R33" i="5"/>
  <c r="R16" i="5"/>
  <c r="R51" i="5"/>
  <c r="R34" i="5"/>
  <c r="R52" i="5"/>
  <c r="R35" i="5"/>
  <c r="R53" i="5"/>
  <c r="R36" i="5"/>
  <c r="R19" i="5"/>
  <c r="R54" i="5"/>
  <c r="R37" i="5"/>
  <c r="R55" i="5"/>
  <c r="R39" i="5"/>
  <c r="R22" i="5"/>
  <c r="R57" i="5"/>
  <c r="R40" i="5"/>
  <c r="R23" i="5"/>
  <c r="R58" i="5"/>
  <c r="R43" i="5"/>
  <c r="R26" i="5"/>
  <c r="R9" i="5"/>
  <c r="R44" i="5"/>
  <c r="R45" i="5"/>
  <c r="R28" i="5"/>
  <c r="R11" i="5"/>
  <c r="R46" i="5"/>
  <c r="R38" i="5"/>
  <c r="R21" i="5"/>
  <c r="R56" i="5"/>
  <c r="R60" i="5"/>
  <c r="R17" i="15"/>
  <c r="R18" i="15"/>
  <c r="R19" i="15"/>
  <c r="R20" i="15"/>
  <c r="R21" i="15"/>
  <c r="S25" i="7"/>
  <c r="S26" i="7"/>
  <c r="S5" i="15"/>
  <c r="S9" i="7"/>
  <c r="S10" i="7"/>
  <c r="S6" i="15"/>
  <c r="S13" i="7"/>
  <c r="S14" i="7"/>
  <c r="S7" i="15"/>
  <c r="S21" i="7"/>
  <c r="S22" i="7"/>
  <c r="S8" i="15"/>
  <c r="S5" i="7"/>
  <c r="S6" i="7"/>
  <c r="S9" i="15"/>
  <c r="S17" i="7"/>
  <c r="S18" i="7"/>
  <c r="S10" i="15"/>
  <c r="S11" i="15"/>
  <c r="S12" i="15"/>
  <c r="S13" i="15"/>
  <c r="S6" i="6"/>
  <c r="S7" i="6"/>
  <c r="S8" i="6"/>
  <c r="S9" i="6"/>
  <c r="S10" i="6"/>
  <c r="S14" i="15"/>
  <c r="S7" i="8"/>
  <c r="S15" i="15"/>
  <c r="S6" i="9"/>
  <c r="S9" i="9"/>
  <c r="S10" i="9"/>
  <c r="S12" i="9"/>
  <c r="S13" i="9"/>
  <c r="S15" i="9"/>
  <c r="S16" i="9"/>
  <c r="S17" i="9"/>
  <c r="S16" i="15"/>
  <c r="S29" i="5"/>
  <c r="S12" i="5"/>
  <c r="S47" i="5"/>
  <c r="S30" i="5"/>
  <c r="S13" i="5"/>
  <c r="S48" i="5"/>
  <c r="S31" i="5"/>
  <c r="S14" i="5"/>
  <c r="S49" i="5"/>
  <c r="S32" i="5"/>
  <c r="S50" i="5"/>
  <c r="S33" i="5"/>
  <c r="S16" i="5"/>
  <c r="S51" i="5"/>
  <c r="S34" i="5"/>
  <c r="S52" i="5"/>
  <c r="S35" i="5"/>
  <c r="S53" i="5"/>
  <c r="S36" i="5"/>
  <c r="S19" i="5"/>
  <c r="S54" i="5"/>
  <c r="S37" i="5"/>
  <c r="S55" i="5"/>
  <c r="S39" i="5"/>
  <c r="S22" i="5"/>
  <c r="S57" i="5"/>
  <c r="S40" i="5"/>
  <c r="S23" i="5"/>
  <c r="S58" i="5"/>
  <c r="S43" i="5"/>
  <c r="S26" i="5"/>
  <c r="S9" i="5"/>
  <c r="S44" i="5"/>
  <c r="S45" i="5"/>
  <c r="S28" i="5"/>
  <c r="S11" i="5"/>
  <c r="S46" i="5"/>
  <c r="S38" i="5"/>
  <c r="S21" i="5"/>
  <c r="S56" i="5"/>
  <c r="S60" i="5"/>
  <c r="S17" i="15"/>
  <c r="S18" i="15"/>
  <c r="S19" i="15"/>
  <c r="S20" i="15"/>
  <c r="S21" i="15"/>
  <c r="T25" i="7"/>
  <c r="T26" i="7"/>
  <c r="T5" i="15"/>
  <c r="T9" i="7"/>
  <c r="T10" i="7"/>
  <c r="T6" i="15"/>
  <c r="T13" i="7"/>
  <c r="T14" i="7"/>
  <c r="T7" i="15"/>
  <c r="T21" i="7"/>
  <c r="T22" i="7"/>
  <c r="T8" i="15"/>
  <c r="T5" i="7"/>
  <c r="T6" i="7"/>
  <c r="T9" i="15"/>
  <c r="T17" i="7"/>
  <c r="T18" i="7"/>
  <c r="T10" i="15"/>
  <c r="T11" i="15"/>
  <c r="T12" i="15"/>
  <c r="T13" i="15"/>
  <c r="T6" i="6"/>
  <c r="T7" i="6"/>
  <c r="T8" i="6"/>
  <c r="T9" i="6"/>
  <c r="T10" i="6"/>
  <c r="T14" i="15"/>
  <c r="T7" i="8"/>
  <c r="T15" i="15"/>
  <c r="T6" i="9"/>
  <c r="T9" i="9"/>
  <c r="T10" i="9"/>
  <c r="T12" i="9"/>
  <c r="T13" i="9"/>
  <c r="T15" i="9"/>
  <c r="T16" i="9"/>
  <c r="T17" i="9"/>
  <c r="T16" i="15"/>
  <c r="T29" i="5"/>
  <c r="T12" i="5"/>
  <c r="T47" i="5"/>
  <c r="T30" i="5"/>
  <c r="T13" i="5"/>
  <c r="T48" i="5"/>
  <c r="T31" i="5"/>
  <c r="T14" i="5"/>
  <c r="T49" i="5"/>
  <c r="T32" i="5"/>
  <c r="T50" i="5"/>
  <c r="T33" i="5"/>
  <c r="T16" i="5"/>
  <c r="T51" i="5"/>
  <c r="T34" i="5"/>
  <c r="T52" i="5"/>
  <c r="T35" i="5"/>
  <c r="T53" i="5"/>
  <c r="T36" i="5"/>
  <c r="T19" i="5"/>
  <c r="T54" i="5"/>
  <c r="T37" i="5"/>
  <c r="T55" i="5"/>
  <c r="T39" i="5"/>
  <c r="T22" i="5"/>
  <c r="T57" i="5"/>
  <c r="T40" i="5"/>
  <c r="T23" i="5"/>
  <c r="T58" i="5"/>
  <c r="T43" i="5"/>
  <c r="T26" i="5"/>
  <c r="T9" i="5"/>
  <c r="T44" i="5"/>
  <c r="T45" i="5"/>
  <c r="T28" i="5"/>
  <c r="T11" i="5"/>
  <c r="T46" i="5"/>
  <c r="T38" i="5"/>
  <c r="T21" i="5"/>
  <c r="T56" i="5"/>
  <c r="T60" i="5"/>
  <c r="T17" i="15"/>
  <c r="T18" i="15"/>
  <c r="T19" i="15"/>
  <c r="T20" i="15"/>
  <c r="T21" i="15"/>
  <c r="U25" i="7"/>
  <c r="U26" i="7"/>
  <c r="U5" i="15"/>
  <c r="U9" i="7"/>
  <c r="U10" i="7"/>
  <c r="U6" i="15"/>
  <c r="U13" i="7"/>
  <c r="U14" i="7"/>
  <c r="U7" i="15"/>
  <c r="U21" i="7"/>
  <c r="U22" i="7"/>
  <c r="U8" i="15"/>
  <c r="U5" i="7"/>
  <c r="U6" i="7"/>
  <c r="U9" i="15"/>
  <c r="U17" i="7"/>
  <c r="U18" i="7"/>
  <c r="U10" i="15"/>
  <c r="U11" i="15"/>
  <c r="U12" i="15"/>
  <c r="U13" i="15"/>
  <c r="U6" i="6"/>
  <c r="U7" i="6"/>
  <c r="U8" i="6"/>
  <c r="U9" i="6"/>
  <c r="U10" i="6"/>
  <c r="U14" i="15"/>
  <c r="U7" i="8"/>
  <c r="U15" i="15"/>
  <c r="U6" i="9"/>
  <c r="U9" i="9"/>
  <c r="U10" i="9"/>
  <c r="U12" i="9"/>
  <c r="U13" i="9"/>
  <c r="U15" i="9"/>
  <c r="U16" i="9"/>
  <c r="U17" i="9"/>
  <c r="U16" i="15"/>
  <c r="U29" i="5"/>
  <c r="U12" i="5"/>
  <c r="U47" i="5"/>
  <c r="U30" i="5"/>
  <c r="U13" i="5"/>
  <c r="U48" i="5"/>
  <c r="U31" i="5"/>
  <c r="U14" i="5"/>
  <c r="U49" i="5"/>
  <c r="U32" i="5"/>
  <c r="U50" i="5"/>
  <c r="U33" i="5"/>
  <c r="U16" i="5"/>
  <c r="U51" i="5"/>
  <c r="U34" i="5"/>
  <c r="U52" i="5"/>
  <c r="U35" i="5"/>
  <c r="U53" i="5"/>
  <c r="U36" i="5"/>
  <c r="U19" i="5"/>
  <c r="U54" i="5"/>
  <c r="U37" i="5"/>
  <c r="U55" i="5"/>
  <c r="U39" i="5"/>
  <c r="U22" i="5"/>
  <c r="U57" i="5"/>
  <c r="U40" i="5"/>
  <c r="U23" i="5"/>
  <c r="U58" i="5"/>
  <c r="U43" i="5"/>
  <c r="U26" i="5"/>
  <c r="U9" i="5"/>
  <c r="U44" i="5"/>
  <c r="U45" i="5"/>
  <c r="U28" i="5"/>
  <c r="U11" i="5"/>
  <c r="U46" i="5"/>
  <c r="U38" i="5"/>
  <c r="U21" i="5"/>
  <c r="U56" i="5"/>
  <c r="U60" i="5"/>
  <c r="U17" i="15"/>
  <c r="U18" i="15"/>
  <c r="U19" i="15"/>
  <c r="U20" i="15"/>
  <c r="U21" i="15"/>
  <c r="V25" i="7"/>
  <c r="V26" i="7"/>
  <c r="V5" i="15"/>
  <c r="V9" i="7"/>
  <c r="V10" i="7"/>
  <c r="V6" i="15"/>
  <c r="V13" i="7"/>
  <c r="V14" i="7"/>
  <c r="V7" i="15"/>
  <c r="V21" i="7"/>
  <c r="V22" i="7"/>
  <c r="V8" i="15"/>
  <c r="V5" i="7"/>
  <c r="V6" i="7"/>
  <c r="V9" i="15"/>
  <c r="V17" i="7"/>
  <c r="V18" i="7"/>
  <c r="V10" i="15"/>
  <c r="V11" i="15"/>
  <c r="V12" i="15"/>
  <c r="V13" i="15"/>
  <c r="V6" i="6"/>
  <c r="V7" i="6"/>
  <c r="V8" i="6"/>
  <c r="V9" i="6"/>
  <c r="V10" i="6"/>
  <c r="V14" i="15"/>
  <c r="V7" i="8"/>
  <c r="V15" i="15"/>
  <c r="V6" i="9"/>
  <c r="V9" i="9"/>
  <c r="V10" i="9"/>
  <c r="V12" i="9"/>
  <c r="V13" i="9"/>
  <c r="V15" i="9"/>
  <c r="V16" i="9"/>
  <c r="V17" i="9"/>
  <c r="V16" i="15"/>
  <c r="V29" i="5"/>
  <c r="V12" i="5"/>
  <c r="V47" i="5"/>
  <c r="V30" i="5"/>
  <c r="V13" i="5"/>
  <c r="V48" i="5"/>
  <c r="V31" i="5"/>
  <c r="V14" i="5"/>
  <c r="V49" i="5"/>
  <c r="V32" i="5"/>
  <c r="V50" i="5"/>
  <c r="V33" i="5"/>
  <c r="V16" i="5"/>
  <c r="V51" i="5"/>
  <c r="V34" i="5"/>
  <c r="V52" i="5"/>
  <c r="V35" i="5"/>
  <c r="V53" i="5"/>
  <c r="V36" i="5"/>
  <c r="V19" i="5"/>
  <c r="V54" i="5"/>
  <c r="V37" i="5"/>
  <c r="V55" i="5"/>
  <c r="V39" i="5"/>
  <c r="V22" i="5"/>
  <c r="V57" i="5"/>
  <c r="V40" i="5"/>
  <c r="V23" i="5"/>
  <c r="V58" i="5"/>
  <c r="V43" i="5"/>
  <c r="V26" i="5"/>
  <c r="V9" i="5"/>
  <c r="V44" i="5"/>
  <c r="V45" i="5"/>
  <c r="V28" i="5"/>
  <c r="V11" i="5"/>
  <c r="V46" i="5"/>
  <c r="V38" i="5"/>
  <c r="V21" i="5"/>
  <c r="V56" i="5"/>
  <c r="V60" i="5"/>
  <c r="V17" i="15"/>
  <c r="V18" i="15"/>
  <c r="V19" i="15"/>
  <c r="V20" i="15"/>
  <c r="V21" i="15"/>
  <c r="W25" i="7"/>
  <c r="W26" i="7"/>
  <c r="W5" i="15"/>
  <c r="W9" i="7"/>
  <c r="W10" i="7"/>
  <c r="W6" i="15"/>
  <c r="W13" i="7"/>
  <c r="W14" i="7"/>
  <c r="W7" i="15"/>
  <c r="W21" i="7"/>
  <c r="W22" i="7"/>
  <c r="W8" i="15"/>
  <c r="W5" i="7"/>
  <c r="W6" i="7"/>
  <c r="W9" i="15"/>
  <c r="W17" i="7"/>
  <c r="W18" i="7"/>
  <c r="W10" i="15"/>
  <c r="W11" i="15"/>
  <c r="W12" i="15"/>
  <c r="W13" i="15"/>
  <c r="W6" i="6"/>
  <c r="W7" i="6"/>
  <c r="W8" i="6"/>
  <c r="W9" i="6"/>
  <c r="W10" i="6"/>
  <c r="W14" i="15"/>
  <c r="W7" i="8"/>
  <c r="W15" i="15"/>
  <c r="W6" i="9"/>
  <c r="W9" i="9"/>
  <c r="W10" i="9"/>
  <c r="W12" i="9"/>
  <c r="W13" i="9"/>
  <c r="W15" i="9"/>
  <c r="W16" i="9"/>
  <c r="W17" i="9"/>
  <c r="W16" i="15"/>
  <c r="W29" i="5"/>
  <c r="W12" i="5"/>
  <c r="W47" i="5"/>
  <c r="W30" i="5"/>
  <c r="W13" i="5"/>
  <c r="W48" i="5"/>
  <c r="W31" i="5"/>
  <c r="W14" i="5"/>
  <c r="W49" i="5"/>
  <c r="W32" i="5"/>
  <c r="W50" i="5"/>
  <c r="W33" i="5"/>
  <c r="W16" i="5"/>
  <c r="W51" i="5"/>
  <c r="W34" i="5"/>
  <c r="W52" i="5"/>
  <c r="W35" i="5"/>
  <c r="W53" i="5"/>
  <c r="W36" i="5"/>
  <c r="W19" i="5"/>
  <c r="W54" i="5"/>
  <c r="W37" i="5"/>
  <c r="W55" i="5"/>
  <c r="W39" i="5"/>
  <c r="W22" i="5"/>
  <c r="W57" i="5"/>
  <c r="W40" i="5"/>
  <c r="W23" i="5"/>
  <c r="W58" i="5"/>
  <c r="W43" i="5"/>
  <c r="W26" i="5"/>
  <c r="W9" i="5"/>
  <c r="W44" i="5"/>
  <c r="W45" i="5"/>
  <c r="W28" i="5"/>
  <c r="W11" i="5"/>
  <c r="W46" i="5"/>
  <c r="W38" i="5"/>
  <c r="W21" i="5"/>
  <c r="W56" i="5"/>
  <c r="W60" i="5"/>
  <c r="W17" i="15"/>
  <c r="W18" i="15"/>
  <c r="W19" i="15"/>
  <c r="W20" i="15"/>
  <c r="W21" i="15"/>
  <c r="X25" i="7"/>
  <c r="X26" i="7"/>
  <c r="X5" i="15"/>
  <c r="X9" i="7"/>
  <c r="X10" i="7"/>
  <c r="X6" i="15"/>
  <c r="X13" i="7"/>
  <c r="X14" i="7"/>
  <c r="X7" i="15"/>
  <c r="X21" i="7"/>
  <c r="X22" i="7"/>
  <c r="X8" i="15"/>
  <c r="X5" i="7"/>
  <c r="X6" i="7"/>
  <c r="X9" i="15"/>
  <c r="X17" i="7"/>
  <c r="X18" i="7"/>
  <c r="X10" i="15"/>
  <c r="X11" i="15"/>
  <c r="X12" i="15"/>
  <c r="X13" i="15"/>
  <c r="X6" i="6"/>
  <c r="X7" i="6"/>
  <c r="X8" i="6"/>
  <c r="X9" i="6"/>
  <c r="X10" i="6"/>
  <c r="X14" i="15"/>
  <c r="X7" i="8"/>
  <c r="X15" i="15"/>
  <c r="X6" i="9"/>
  <c r="X9" i="9"/>
  <c r="X10" i="9"/>
  <c r="X12" i="9"/>
  <c r="X13" i="9"/>
  <c r="X15" i="9"/>
  <c r="X16" i="9"/>
  <c r="X17" i="9"/>
  <c r="X16" i="15"/>
  <c r="X29" i="5"/>
  <c r="X12" i="5"/>
  <c r="X47" i="5"/>
  <c r="X30" i="5"/>
  <c r="X13" i="5"/>
  <c r="X48" i="5"/>
  <c r="X31" i="5"/>
  <c r="X14" i="5"/>
  <c r="X49" i="5"/>
  <c r="X32" i="5"/>
  <c r="X50" i="5"/>
  <c r="X33" i="5"/>
  <c r="X16" i="5"/>
  <c r="X51" i="5"/>
  <c r="X34" i="5"/>
  <c r="X52" i="5"/>
  <c r="X35" i="5"/>
  <c r="X53" i="5"/>
  <c r="X36" i="5"/>
  <c r="X19" i="5"/>
  <c r="X54" i="5"/>
  <c r="X37" i="5"/>
  <c r="X55" i="5"/>
  <c r="X39" i="5"/>
  <c r="X22" i="5"/>
  <c r="X57" i="5"/>
  <c r="X40" i="5"/>
  <c r="X23" i="5"/>
  <c r="X58" i="5"/>
  <c r="X43" i="5"/>
  <c r="X26" i="5"/>
  <c r="X9" i="5"/>
  <c r="X44" i="5"/>
  <c r="X45" i="5"/>
  <c r="X28" i="5"/>
  <c r="X11" i="5"/>
  <c r="X46" i="5"/>
  <c r="X38" i="5"/>
  <c r="X21" i="5"/>
  <c r="X56" i="5"/>
  <c r="X60" i="5"/>
  <c r="X17" i="15"/>
  <c r="X18" i="15"/>
  <c r="X19" i="15"/>
  <c r="X20" i="15"/>
  <c r="X21" i="15"/>
  <c r="Y25" i="7"/>
  <c r="Y26" i="7"/>
  <c r="Y5" i="15"/>
  <c r="Y9" i="7"/>
  <c r="Y10" i="7"/>
  <c r="Y6" i="15"/>
  <c r="Y13" i="7"/>
  <c r="Y14" i="7"/>
  <c r="Y7" i="15"/>
  <c r="Y21" i="7"/>
  <c r="Y22" i="7"/>
  <c r="Y8" i="15"/>
  <c r="Y5" i="7"/>
  <c r="Y6" i="7"/>
  <c r="Y9" i="15"/>
  <c r="Y17" i="7"/>
  <c r="Y18" i="7"/>
  <c r="Y10" i="15"/>
  <c r="Y11" i="15"/>
  <c r="Y12" i="15"/>
  <c r="Y13" i="15"/>
  <c r="Y6" i="6"/>
  <c r="Y7" i="6"/>
  <c r="Y8" i="6"/>
  <c r="Y9" i="6"/>
  <c r="Y10" i="6"/>
  <c r="Y14" i="15"/>
  <c r="Y7" i="8"/>
  <c r="Y15" i="15"/>
  <c r="Y6" i="9"/>
  <c r="Y9" i="9"/>
  <c r="Y10" i="9"/>
  <c r="Y12" i="9"/>
  <c r="Y13" i="9"/>
  <c r="Y15" i="9"/>
  <c r="Y16" i="9"/>
  <c r="Y17" i="9"/>
  <c r="Y16" i="15"/>
  <c r="Y29" i="5"/>
  <c r="Y12" i="5"/>
  <c r="Y47" i="5"/>
  <c r="Y30" i="5"/>
  <c r="Y13" i="5"/>
  <c r="Y48" i="5"/>
  <c r="Y31" i="5"/>
  <c r="Y14" i="5"/>
  <c r="Y49" i="5"/>
  <c r="Y32" i="5"/>
  <c r="Y50" i="5"/>
  <c r="Y33" i="5"/>
  <c r="Y16" i="5"/>
  <c r="Y51" i="5"/>
  <c r="Y34" i="5"/>
  <c r="Y52" i="5"/>
  <c r="Y35" i="5"/>
  <c r="Y53" i="5"/>
  <c r="Y36" i="5"/>
  <c r="Y19" i="5"/>
  <c r="Y54" i="5"/>
  <c r="Y37" i="5"/>
  <c r="Y55" i="5"/>
  <c r="Y39" i="5"/>
  <c r="Y22" i="5"/>
  <c r="Y57" i="5"/>
  <c r="Y40" i="5"/>
  <c r="Y23" i="5"/>
  <c r="Y58" i="5"/>
  <c r="Y43" i="5"/>
  <c r="Y26" i="5"/>
  <c r="Y9" i="5"/>
  <c r="Y44" i="5"/>
  <c r="Y45" i="5"/>
  <c r="Y28" i="5"/>
  <c r="Y11" i="5"/>
  <c r="Y46" i="5"/>
  <c r="Y38" i="5"/>
  <c r="Y21" i="5"/>
  <c r="Y56" i="5"/>
  <c r="Y60" i="5"/>
  <c r="Y17" i="15"/>
  <c r="Y18" i="15"/>
  <c r="Y19" i="15"/>
  <c r="Y20" i="15"/>
  <c r="Y21" i="15"/>
  <c r="C42" i="15"/>
  <c r="Z25" i="7"/>
  <c r="Z26" i="7"/>
  <c r="Z5" i="15"/>
  <c r="D28" i="1"/>
  <c r="D29" i="1"/>
  <c r="Z9" i="7"/>
  <c r="Z10" i="7"/>
  <c r="Z6" i="15"/>
  <c r="D62" i="1"/>
  <c r="D63" i="1"/>
  <c r="D36" i="1"/>
  <c r="D37" i="1"/>
  <c r="D38" i="1"/>
  <c r="D39" i="1"/>
  <c r="D66" i="1"/>
  <c r="Z13" i="7"/>
  <c r="Z14" i="7"/>
  <c r="Z7" i="15"/>
  <c r="D46" i="1"/>
  <c r="D47" i="1"/>
  <c r="D48" i="1"/>
  <c r="D30" i="1"/>
  <c r="Z21" i="7"/>
  <c r="Z22" i="7"/>
  <c r="Z8" i="15"/>
  <c r="D57" i="1"/>
  <c r="D56" i="1"/>
  <c r="D64" i="1"/>
  <c r="Z5" i="7"/>
  <c r="Z6" i="7"/>
  <c r="Z9" i="15"/>
  <c r="D58" i="1"/>
  <c r="D60" i="1"/>
  <c r="D65" i="1"/>
  <c r="Z17" i="7"/>
  <c r="Z18" i="7"/>
  <c r="Z10" i="15"/>
  <c r="Z11" i="15"/>
  <c r="Z12" i="15"/>
  <c r="Z13" i="15"/>
  <c r="Z6" i="6"/>
  <c r="Z7" i="6"/>
  <c r="Z9" i="6"/>
  <c r="Z10" i="6"/>
  <c r="Z14" i="15"/>
  <c r="Z7" i="8"/>
  <c r="Z15" i="15"/>
  <c r="Z17" i="9"/>
  <c r="Z16" i="15"/>
  <c r="Z29" i="5"/>
  <c r="Z12" i="5"/>
  <c r="Z47" i="5"/>
  <c r="Z30" i="5"/>
  <c r="Z48" i="5"/>
  <c r="Z31" i="5"/>
  <c r="Z49" i="5"/>
  <c r="Z32" i="5"/>
  <c r="Z50" i="5"/>
  <c r="Z33" i="5"/>
  <c r="Z16" i="5"/>
  <c r="Z51" i="5"/>
  <c r="Z34" i="5"/>
  <c r="Z52" i="5"/>
  <c r="Z35" i="5"/>
  <c r="Z53" i="5"/>
  <c r="Z36" i="5"/>
  <c r="Z54" i="5"/>
  <c r="Z37" i="5"/>
  <c r="Z55" i="5"/>
  <c r="Z39" i="5"/>
  <c r="Z57" i="5"/>
  <c r="Z40" i="5"/>
  <c r="Z58" i="5"/>
  <c r="Z43" i="5"/>
  <c r="Z26" i="5"/>
  <c r="Z9" i="5"/>
  <c r="Z44" i="5"/>
  <c r="Z45" i="5"/>
  <c r="Z11" i="5"/>
  <c r="Z46" i="5"/>
  <c r="Z21" i="5"/>
  <c r="Z56" i="5"/>
  <c r="Z60" i="5"/>
  <c r="Z17" i="15"/>
  <c r="Z18" i="15"/>
  <c r="Z19" i="15"/>
  <c r="Z20" i="15"/>
  <c r="Z21" i="15"/>
  <c r="AA25" i="7"/>
  <c r="AA26" i="7"/>
  <c r="AA5" i="15"/>
  <c r="AA9" i="7"/>
  <c r="AA10" i="7"/>
  <c r="AA6" i="15"/>
  <c r="AA13" i="7"/>
  <c r="AA14" i="7"/>
  <c r="AA7" i="15"/>
  <c r="AA21" i="7"/>
  <c r="AA22" i="7"/>
  <c r="AA8" i="15"/>
  <c r="AA5" i="7"/>
  <c r="AA6" i="7"/>
  <c r="AA9" i="15"/>
  <c r="AA17" i="7"/>
  <c r="AA18" i="7"/>
  <c r="AA10" i="15"/>
  <c r="AA11" i="15"/>
  <c r="AA12" i="15"/>
  <c r="AA13" i="15"/>
  <c r="AA6" i="6"/>
  <c r="AA7" i="6"/>
  <c r="AA9" i="6"/>
  <c r="AA10" i="6"/>
  <c r="AA14" i="15"/>
  <c r="AA7" i="8"/>
  <c r="AA15" i="15"/>
  <c r="AA6" i="9"/>
  <c r="AA9" i="9"/>
  <c r="AA10" i="9"/>
  <c r="AA12" i="9"/>
  <c r="AA13" i="9"/>
  <c r="AA17" i="9"/>
  <c r="AA16" i="15"/>
  <c r="AA29" i="5"/>
  <c r="AA12" i="5"/>
  <c r="AA47" i="5"/>
  <c r="AA30" i="5"/>
  <c r="AA48" i="5"/>
  <c r="AA31" i="5"/>
  <c r="AA49" i="5"/>
  <c r="AA32" i="5"/>
  <c r="AA50" i="5"/>
  <c r="AA33" i="5"/>
  <c r="AA16" i="5"/>
  <c r="AA51" i="5"/>
  <c r="AA34" i="5"/>
  <c r="AA52" i="5"/>
  <c r="AA35" i="5"/>
  <c r="AA53" i="5"/>
  <c r="AA36" i="5"/>
  <c r="AA54" i="5"/>
  <c r="AA37" i="5"/>
  <c r="AA55" i="5"/>
  <c r="AA39" i="5"/>
  <c r="AA57" i="5"/>
  <c r="AA40" i="5"/>
  <c r="AA58" i="5"/>
  <c r="AA43" i="5"/>
  <c r="AA26" i="5"/>
  <c r="AA9" i="5"/>
  <c r="AA44" i="5"/>
  <c r="AA45" i="5"/>
  <c r="AA28" i="5"/>
  <c r="AA11" i="5"/>
  <c r="AA46" i="5"/>
  <c r="AA38" i="5"/>
  <c r="AA21" i="5"/>
  <c r="AA56" i="5"/>
  <c r="AA60" i="5"/>
  <c r="AA17" i="15"/>
  <c r="AA18" i="15"/>
  <c r="AA19" i="15"/>
  <c r="AA20" i="15"/>
  <c r="AA21" i="15"/>
  <c r="AB25" i="7"/>
  <c r="AB26" i="7"/>
  <c r="AB5" i="15"/>
  <c r="AB9" i="7"/>
  <c r="AB10" i="7"/>
  <c r="AB6" i="15"/>
  <c r="AB13" i="7"/>
  <c r="AB14" i="7"/>
  <c r="AB7" i="15"/>
  <c r="AB21" i="7"/>
  <c r="AB22" i="7"/>
  <c r="AB8" i="15"/>
  <c r="AB5" i="7"/>
  <c r="AB6" i="7"/>
  <c r="AB9" i="15"/>
  <c r="AB17" i="7"/>
  <c r="AB18" i="7"/>
  <c r="AB10" i="15"/>
  <c r="AB11" i="15"/>
  <c r="AB12" i="15"/>
  <c r="AB13" i="15"/>
  <c r="AB6" i="6"/>
  <c r="AB7" i="6"/>
  <c r="AB8" i="6"/>
  <c r="AB9" i="6"/>
  <c r="AB10" i="6"/>
  <c r="AB14" i="15"/>
  <c r="AB7" i="8"/>
  <c r="AB15" i="15"/>
  <c r="AB6" i="9"/>
  <c r="AB9" i="9"/>
  <c r="AB10" i="9"/>
  <c r="AB12" i="9"/>
  <c r="AB13" i="9"/>
  <c r="AB15" i="9"/>
  <c r="AB16" i="9"/>
  <c r="AB17" i="9"/>
  <c r="AB16" i="15"/>
  <c r="AB29" i="5"/>
  <c r="AB12" i="5"/>
  <c r="AB47" i="5"/>
  <c r="AB30" i="5"/>
  <c r="AB48" i="5"/>
  <c r="AB31" i="5"/>
  <c r="AB49" i="5"/>
  <c r="AB32" i="5"/>
  <c r="AB50" i="5"/>
  <c r="AB33" i="5"/>
  <c r="AB16" i="5"/>
  <c r="AB51" i="5"/>
  <c r="AB34" i="5"/>
  <c r="AB52" i="5"/>
  <c r="AB35" i="5"/>
  <c r="AB53" i="5"/>
  <c r="AB36" i="5"/>
  <c r="AB54" i="5"/>
  <c r="AB37" i="5"/>
  <c r="AB55" i="5"/>
  <c r="AB39" i="5"/>
  <c r="AB57" i="5"/>
  <c r="AB40" i="5"/>
  <c r="AB58" i="5"/>
  <c r="AB43" i="5"/>
  <c r="AB26" i="5"/>
  <c r="AB9" i="5"/>
  <c r="AB44" i="5"/>
  <c r="AB45" i="5"/>
  <c r="AB28" i="5"/>
  <c r="AB11" i="5"/>
  <c r="AB46" i="5"/>
  <c r="AB38" i="5"/>
  <c r="AB21" i="5"/>
  <c r="AB56" i="5"/>
  <c r="AB60" i="5"/>
  <c r="AB17" i="15"/>
  <c r="AB18" i="15"/>
  <c r="AB19" i="15"/>
  <c r="AB20" i="15"/>
  <c r="AB21" i="15"/>
  <c r="AC25" i="7"/>
  <c r="AC26" i="7"/>
  <c r="AC5" i="15"/>
  <c r="AC9" i="7"/>
  <c r="AC10" i="7"/>
  <c r="AC6" i="15"/>
  <c r="AC13" i="7"/>
  <c r="AC14" i="7"/>
  <c r="AC7" i="15"/>
  <c r="AC21" i="7"/>
  <c r="AC22" i="7"/>
  <c r="AC8" i="15"/>
  <c r="AC5" i="7"/>
  <c r="AC6" i="7"/>
  <c r="AC9" i="15"/>
  <c r="AC17" i="7"/>
  <c r="AC18" i="7"/>
  <c r="AC10" i="15"/>
  <c r="AC11" i="15"/>
  <c r="AC12" i="15"/>
  <c r="AC13" i="15"/>
  <c r="AC6" i="6"/>
  <c r="AC7" i="6"/>
  <c r="AC8" i="6"/>
  <c r="AC9" i="6"/>
  <c r="AC10" i="6"/>
  <c r="AC14" i="15"/>
  <c r="AC7" i="8"/>
  <c r="AC15" i="15"/>
  <c r="AC6" i="9"/>
  <c r="AC9" i="9"/>
  <c r="AC10" i="9"/>
  <c r="AC12" i="9"/>
  <c r="AC13" i="9"/>
  <c r="AC15" i="9"/>
  <c r="AC16" i="9"/>
  <c r="AC17" i="9"/>
  <c r="AC16" i="15"/>
  <c r="AC29" i="5"/>
  <c r="AC12" i="5"/>
  <c r="AC47" i="5"/>
  <c r="AC30" i="5"/>
  <c r="AC48" i="5"/>
  <c r="AC31" i="5"/>
  <c r="AC49" i="5"/>
  <c r="AC32" i="5"/>
  <c r="AC50" i="5"/>
  <c r="AC33" i="5"/>
  <c r="AC16" i="5"/>
  <c r="AC51" i="5"/>
  <c r="AC34" i="5"/>
  <c r="AC52" i="5"/>
  <c r="AC35" i="5"/>
  <c r="AC53" i="5"/>
  <c r="AC36" i="5"/>
  <c r="AC54" i="5"/>
  <c r="AC37" i="5"/>
  <c r="AC55" i="5"/>
  <c r="AC39" i="5"/>
  <c r="AC57" i="5"/>
  <c r="AC40" i="5"/>
  <c r="AC58" i="5"/>
  <c r="AC43" i="5"/>
  <c r="AC26" i="5"/>
  <c r="AC9" i="5"/>
  <c r="AC44" i="5"/>
  <c r="AC45" i="5"/>
  <c r="AC28" i="5"/>
  <c r="AC11" i="5"/>
  <c r="AC46" i="5"/>
  <c r="AC38" i="5"/>
  <c r="AC21" i="5"/>
  <c r="AC56" i="5"/>
  <c r="AC60" i="5"/>
  <c r="AC17" i="15"/>
  <c r="AC18" i="15"/>
  <c r="AC19" i="15"/>
  <c r="AC20" i="15"/>
  <c r="AC21" i="15"/>
  <c r="AD25" i="7"/>
  <c r="AD26" i="7"/>
  <c r="AD5" i="15"/>
  <c r="AD9" i="7"/>
  <c r="AD10" i="7"/>
  <c r="AD6" i="15"/>
  <c r="AD13" i="7"/>
  <c r="AD14" i="7"/>
  <c r="AD7" i="15"/>
  <c r="AD21" i="7"/>
  <c r="AD22" i="7"/>
  <c r="AD8" i="15"/>
  <c r="AD5" i="7"/>
  <c r="AD6" i="7"/>
  <c r="AD9" i="15"/>
  <c r="AD17" i="7"/>
  <c r="AD18" i="7"/>
  <c r="AD10" i="15"/>
  <c r="AD11" i="15"/>
  <c r="AD12" i="15"/>
  <c r="AD13" i="15"/>
  <c r="AD6" i="6"/>
  <c r="AD7" i="6"/>
  <c r="AD8" i="6"/>
  <c r="AD9" i="6"/>
  <c r="AD10" i="6"/>
  <c r="AD14" i="15"/>
  <c r="AD7" i="8"/>
  <c r="AD15" i="15"/>
  <c r="AD6" i="9"/>
  <c r="AD10" i="9"/>
  <c r="AD12" i="9"/>
  <c r="AD13" i="9"/>
  <c r="AD15" i="9"/>
  <c r="AD16" i="9"/>
  <c r="AD17" i="9"/>
  <c r="AD16" i="15"/>
  <c r="AD29" i="5"/>
  <c r="AD12" i="5"/>
  <c r="AD47" i="5"/>
  <c r="AD30" i="5"/>
  <c r="AD48" i="5"/>
  <c r="AD31" i="5"/>
  <c r="AD49" i="5"/>
  <c r="AD32" i="5"/>
  <c r="AD50" i="5"/>
  <c r="AD33" i="5"/>
  <c r="AD16" i="5"/>
  <c r="AD51" i="5"/>
  <c r="AD34" i="5"/>
  <c r="AD52" i="5"/>
  <c r="AD35" i="5"/>
  <c r="AD53" i="5"/>
  <c r="AD36" i="5"/>
  <c r="AD54" i="5"/>
  <c r="AD37" i="5"/>
  <c r="AD55" i="5"/>
  <c r="AD39" i="5"/>
  <c r="AD57" i="5"/>
  <c r="AD40" i="5"/>
  <c r="AD58" i="5"/>
  <c r="AD43" i="5"/>
  <c r="AD26" i="5"/>
  <c r="AD9" i="5"/>
  <c r="AD44" i="5"/>
  <c r="AD45" i="5"/>
  <c r="AD28" i="5"/>
  <c r="AD11" i="5"/>
  <c r="AD46" i="5"/>
  <c r="AD38" i="5"/>
  <c r="AD21" i="5"/>
  <c r="AD56" i="5"/>
  <c r="AD60" i="5"/>
  <c r="AD17" i="15"/>
  <c r="AD18" i="15"/>
  <c r="AD19" i="15"/>
  <c r="AD20" i="15"/>
  <c r="AD21" i="15"/>
  <c r="AE25" i="7"/>
  <c r="AE26" i="7"/>
  <c r="AE5" i="15"/>
  <c r="AE9" i="7"/>
  <c r="AE10" i="7"/>
  <c r="AE6" i="15"/>
  <c r="AE13" i="7"/>
  <c r="AE14" i="7"/>
  <c r="AE7" i="15"/>
  <c r="AE21" i="7"/>
  <c r="AE22" i="7"/>
  <c r="AE8" i="15"/>
  <c r="AE5" i="7"/>
  <c r="AE6" i="7"/>
  <c r="AE9" i="15"/>
  <c r="AE17" i="7"/>
  <c r="AE18" i="7"/>
  <c r="AE10" i="15"/>
  <c r="AE11" i="15"/>
  <c r="AE12" i="15"/>
  <c r="AE13" i="15"/>
  <c r="AE6" i="6"/>
  <c r="AE7" i="6"/>
  <c r="AE8" i="6"/>
  <c r="AE9" i="6"/>
  <c r="AE10" i="6"/>
  <c r="AE14" i="15"/>
  <c r="AE7" i="8"/>
  <c r="AE15" i="15"/>
  <c r="AE6" i="9"/>
  <c r="AE9" i="9"/>
  <c r="AE10" i="9"/>
  <c r="AE12" i="9"/>
  <c r="AE13" i="9"/>
  <c r="AE15" i="9"/>
  <c r="AE16" i="9"/>
  <c r="AE17" i="9"/>
  <c r="AE16" i="15"/>
  <c r="AE29" i="5"/>
  <c r="AE12" i="5"/>
  <c r="AE47" i="5"/>
  <c r="AE30" i="5"/>
  <c r="AE48" i="5"/>
  <c r="AE31" i="5"/>
  <c r="AE49" i="5"/>
  <c r="AE32" i="5"/>
  <c r="AE50" i="5"/>
  <c r="AE33" i="5"/>
  <c r="AE16" i="5"/>
  <c r="AE51" i="5"/>
  <c r="AE34" i="5"/>
  <c r="AE52" i="5"/>
  <c r="AE35" i="5"/>
  <c r="AE53" i="5"/>
  <c r="AE36" i="5"/>
  <c r="AE54" i="5"/>
  <c r="AE37" i="5"/>
  <c r="AE55" i="5"/>
  <c r="AE39" i="5"/>
  <c r="AE57" i="5"/>
  <c r="AE40" i="5"/>
  <c r="AE58" i="5"/>
  <c r="AE43" i="5"/>
  <c r="AE26" i="5"/>
  <c r="AE9" i="5"/>
  <c r="AE44" i="5"/>
  <c r="AE45" i="5"/>
  <c r="AE28" i="5"/>
  <c r="AE11" i="5"/>
  <c r="AE46" i="5"/>
  <c r="AE38" i="5"/>
  <c r="AE21" i="5"/>
  <c r="AE56" i="5"/>
  <c r="AE60" i="5"/>
  <c r="AE17" i="15"/>
  <c r="AE18" i="15"/>
  <c r="AE19" i="15"/>
  <c r="AE20" i="15"/>
  <c r="AE21" i="15"/>
  <c r="AF25" i="7"/>
  <c r="AF26" i="7"/>
  <c r="AF5" i="15"/>
  <c r="AF9" i="7"/>
  <c r="AF10" i="7"/>
  <c r="AF6" i="15"/>
  <c r="AF13" i="7"/>
  <c r="AF14" i="7"/>
  <c r="AF7" i="15"/>
  <c r="AF21" i="7"/>
  <c r="AF22" i="7"/>
  <c r="AF8" i="15"/>
  <c r="AF5" i="7"/>
  <c r="AF6" i="7"/>
  <c r="AF9" i="15"/>
  <c r="AF17" i="7"/>
  <c r="AF18" i="7"/>
  <c r="AF10" i="15"/>
  <c r="AF11" i="15"/>
  <c r="AF12" i="15"/>
  <c r="AF13" i="15"/>
  <c r="AF6" i="6"/>
  <c r="AF7" i="6"/>
  <c r="AF8" i="6"/>
  <c r="AF9" i="6"/>
  <c r="AF10" i="6"/>
  <c r="AF14" i="15"/>
  <c r="AF7" i="8"/>
  <c r="AF15" i="15"/>
  <c r="AF6" i="9"/>
  <c r="AF9" i="9"/>
  <c r="AF10" i="9"/>
  <c r="AF12" i="9"/>
  <c r="AF13" i="9"/>
  <c r="AF15" i="9"/>
  <c r="AF16" i="9"/>
  <c r="AF17" i="9"/>
  <c r="AF16" i="15"/>
  <c r="AF29" i="5"/>
  <c r="AF12" i="5"/>
  <c r="AF47" i="5"/>
  <c r="AF30" i="5"/>
  <c r="AF48" i="5"/>
  <c r="AF31" i="5"/>
  <c r="AF49" i="5"/>
  <c r="AF32" i="5"/>
  <c r="AF50" i="5"/>
  <c r="AF33" i="5"/>
  <c r="AF16" i="5"/>
  <c r="AF51" i="5"/>
  <c r="AF34" i="5"/>
  <c r="AF52" i="5"/>
  <c r="AF35" i="5"/>
  <c r="AF53" i="5"/>
  <c r="AF36" i="5"/>
  <c r="AF54" i="5"/>
  <c r="AF37" i="5"/>
  <c r="AF55" i="5"/>
  <c r="AF39" i="5"/>
  <c r="AF57" i="5"/>
  <c r="AF40" i="5"/>
  <c r="AF58" i="5"/>
  <c r="AF43" i="5"/>
  <c r="AF26" i="5"/>
  <c r="AF9" i="5"/>
  <c r="AF44" i="5"/>
  <c r="AF45" i="5"/>
  <c r="AF28" i="5"/>
  <c r="AF11" i="5"/>
  <c r="AF46" i="5"/>
  <c r="AF38" i="5"/>
  <c r="AF21" i="5"/>
  <c r="AF56" i="5"/>
  <c r="AF60" i="5"/>
  <c r="AF17" i="15"/>
  <c r="AF18" i="15"/>
  <c r="AF19" i="15"/>
  <c r="AF20" i="15"/>
  <c r="AF21" i="15"/>
  <c r="AG25" i="7"/>
  <c r="AG26" i="7"/>
  <c r="AG5" i="15"/>
  <c r="AG9" i="7"/>
  <c r="AG10" i="7"/>
  <c r="AG6" i="15"/>
  <c r="AG13" i="7"/>
  <c r="AG14" i="7"/>
  <c r="AG7" i="15"/>
  <c r="AG21" i="7"/>
  <c r="AG22" i="7"/>
  <c r="AG8" i="15"/>
  <c r="AG5" i="7"/>
  <c r="AG6" i="7"/>
  <c r="AG9" i="15"/>
  <c r="AG17" i="7"/>
  <c r="AG18" i="7"/>
  <c r="AG10" i="15"/>
  <c r="AG11" i="15"/>
  <c r="AG12" i="15"/>
  <c r="AG13" i="15"/>
  <c r="AG6" i="6"/>
  <c r="AG7" i="6"/>
  <c r="AG8" i="6"/>
  <c r="AG9" i="6"/>
  <c r="AG10" i="6"/>
  <c r="AG14" i="15"/>
  <c r="AG7" i="8"/>
  <c r="AG15" i="15"/>
  <c r="AG6" i="9"/>
  <c r="AG9" i="9"/>
  <c r="AG10" i="9"/>
  <c r="AG12" i="9"/>
  <c r="AG13" i="9"/>
  <c r="AG15" i="9"/>
  <c r="AG16" i="9"/>
  <c r="AG17" i="9"/>
  <c r="AG16" i="15"/>
  <c r="AG29" i="5"/>
  <c r="AG12" i="5"/>
  <c r="AG47" i="5"/>
  <c r="AG30" i="5"/>
  <c r="AG48" i="5"/>
  <c r="AG31" i="5"/>
  <c r="AG49" i="5"/>
  <c r="AG32" i="5"/>
  <c r="AG50" i="5"/>
  <c r="AG33" i="5"/>
  <c r="AG16" i="5"/>
  <c r="AG51" i="5"/>
  <c r="AG34" i="5"/>
  <c r="AG52" i="5"/>
  <c r="AG35" i="5"/>
  <c r="AG53" i="5"/>
  <c r="AG36" i="5"/>
  <c r="AG54" i="5"/>
  <c r="AG37" i="5"/>
  <c r="AG55" i="5"/>
  <c r="AG39" i="5"/>
  <c r="AG57" i="5"/>
  <c r="AG40" i="5"/>
  <c r="AG58" i="5"/>
  <c r="AG43" i="5"/>
  <c r="AG26" i="5"/>
  <c r="AG9" i="5"/>
  <c r="AG44" i="5"/>
  <c r="AG45" i="5"/>
  <c r="AG28" i="5"/>
  <c r="AG11" i="5"/>
  <c r="AG46" i="5"/>
  <c r="AG38" i="5"/>
  <c r="AG21" i="5"/>
  <c r="AG56" i="5"/>
  <c r="AG60" i="5"/>
  <c r="AG17" i="15"/>
  <c r="AG18" i="15"/>
  <c r="AG19" i="15"/>
  <c r="AG20" i="15"/>
  <c r="AG21" i="15"/>
  <c r="AH25" i="7"/>
  <c r="AH26" i="7"/>
  <c r="AH5" i="15"/>
  <c r="AH9" i="7"/>
  <c r="AH10" i="7"/>
  <c r="AH6" i="15"/>
  <c r="AH13" i="7"/>
  <c r="AH14" i="7"/>
  <c r="AH7" i="15"/>
  <c r="AH21" i="7"/>
  <c r="AH22" i="7"/>
  <c r="AH8" i="15"/>
  <c r="AH5" i="7"/>
  <c r="AH6" i="7"/>
  <c r="AH9" i="15"/>
  <c r="AH17" i="7"/>
  <c r="AH18" i="7"/>
  <c r="AH10" i="15"/>
  <c r="AH11" i="15"/>
  <c r="AH12" i="15"/>
  <c r="AH13" i="15"/>
  <c r="AH6" i="6"/>
  <c r="AH7" i="6"/>
  <c r="AH8" i="6"/>
  <c r="AH9" i="6"/>
  <c r="AH10" i="6"/>
  <c r="AH14" i="15"/>
  <c r="AH7" i="8"/>
  <c r="AH15" i="15"/>
  <c r="AH6" i="9"/>
  <c r="AH9" i="9"/>
  <c r="AH10" i="9"/>
  <c r="AH12" i="9"/>
  <c r="AH13" i="9"/>
  <c r="AH15" i="9"/>
  <c r="AH16" i="9"/>
  <c r="AH17" i="9"/>
  <c r="AH16" i="15"/>
  <c r="AH29" i="5"/>
  <c r="AH12" i="5"/>
  <c r="AH47" i="5"/>
  <c r="AH30" i="5"/>
  <c r="AH48" i="5"/>
  <c r="AH31" i="5"/>
  <c r="AH49" i="5"/>
  <c r="AH32" i="5"/>
  <c r="AH50" i="5"/>
  <c r="AH33" i="5"/>
  <c r="AH16" i="5"/>
  <c r="AH51" i="5"/>
  <c r="AH34" i="5"/>
  <c r="AH52" i="5"/>
  <c r="AH35" i="5"/>
  <c r="AH53" i="5"/>
  <c r="AH36" i="5"/>
  <c r="AH54" i="5"/>
  <c r="AH37" i="5"/>
  <c r="AH55" i="5"/>
  <c r="AH39" i="5"/>
  <c r="AH57" i="5"/>
  <c r="AH40" i="5"/>
  <c r="AH58" i="5"/>
  <c r="AH43" i="5"/>
  <c r="AH26" i="5"/>
  <c r="AH9" i="5"/>
  <c r="AH44" i="5"/>
  <c r="AH45" i="5"/>
  <c r="AH28" i="5"/>
  <c r="AH11" i="5"/>
  <c r="AH46" i="5"/>
  <c r="AH38" i="5"/>
  <c r="AH21" i="5"/>
  <c r="AH56" i="5"/>
  <c r="AH60" i="5"/>
  <c r="AH17" i="15"/>
  <c r="AH18" i="15"/>
  <c r="AH19" i="15"/>
  <c r="AH20" i="15"/>
  <c r="AH21" i="15"/>
  <c r="AI25" i="7"/>
  <c r="AI26" i="7"/>
  <c r="AI5" i="15"/>
  <c r="AI9" i="7"/>
  <c r="AI10" i="7"/>
  <c r="AI6" i="15"/>
  <c r="AI13" i="7"/>
  <c r="AI14" i="7"/>
  <c r="AI7" i="15"/>
  <c r="AI21" i="7"/>
  <c r="AI22" i="7"/>
  <c r="AI8" i="15"/>
  <c r="AI5" i="7"/>
  <c r="AI6" i="7"/>
  <c r="AI9" i="15"/>
  <c r="AI17" i="7"/>
  <c r="AI18" i="7"/>
  <c r="AI10" i="15"/>
  <c r="AI11" i="15"/>
  <c r="AI12" i="15"/>
  <c r="AI13" i="15"/>
  <c r="AI6" i="6"/>
  <c r="AI7" i="6"/>
  <c r="AI8" i="6"/>
  <c r="AI9" i="6"/>
  <c r="AI10" i="6"/>
  <c r="AI14" i="15"/>
  <c r="AI7" i="8"/>
  <c r="AI15" i="15"/>
  <c r="AI6" i="9"/>
  <c r="AI9" i="9"/>
  <c r="AI10" i="9"/>
  <c r="AI12" i="9"/>
  <c r="AI13" i="9"/>
  <c r="AI15" i="9"/>
  <c r="AI16" i="9"/>
  <c r="AI17" i="9"/>
  <c r="AI16" i="15"/>
  <c r="AI29" i="5"/>
  <c r="AI12" i="5"/>
  <c r="AI47" i="5"/>
  <c r="AI30" i="5"/>
  <c r="AI48" i="5"/>
  <c r="AI31" i="5"/>
  <c r="AI49" i="5"/>
  <c r="AI32" i="5"/>
  <c r="AI50" i="5"/>
  <c r="AI33" i="5"/>
  <c r="AI16" i="5"/>
  <c r="AI51" i="5"/>
  <c r="AI34" i="5"/>
  <c r="AI52" i="5"/>
  <c r="AI35" i="5"/>
  <c r="AI53" i="5"/>
  <c r="AI36" i="5"/>
  <c r="AI54" i="5"/>
  <c r="AI37" i="5"/>
  <c r="AI55" i="5"/>
  <c r="AI39" i="5"/>
  <c r="AI57" i="5"/>
  <c r="AI40" i="5"/>
  <c r="AI58" i="5"/>
  <c r="AI43" i="5"/>
  <c r="AI26" i="5"/>
  <c r="AI9" i="5"/>
  <c r="AI44" i="5"/>
  <c r="AI45" i="5"/>
  <c r="AI28" i="5"/>
  <c r="AI11" i="5"/>
  <c r="AI46" i="5"/>
  <c r="AI38" i="5"/>
  <c r="AI21" i="5"/>
  <c r="AI56" i="5"/>
  <c r="AI60" i="5"/>
  <c r="AI17" i="15"/>
  <c r="AI18" i="15"/>
  <c r="AI19" i="15"/>
  <c r="AI20" i="15"/>
  <c r="AI21" i="15"/>
  <c r="AJ25" i="7"/>
  <c r="AJ26" i="7"/>
  <c r="AJ5" i="15"/>
  <c r="AJ9" i="7"/>
  <c r="AJ10" i="7"/>
  <c r="AJ6" i="15"/>
  <c r="AJ13" i="7"/>
  <c r="AJ14" i="7"/>
  <c r="AJ7" i="15"/>
  <c r="AJ21" i="7"/>
  <c r="AJ22" i="7"/>
  <c r="AJ8" i="15"/>
  <c r="AJ5" i="7"/>
  <c r="AJ6" i="7"/>
  <c r="AJ9" i="15"/>
  <c r="AJ17" i="7"/>
  <c r="AJ18" i="7"/>
  <c r="AJ10" i="15"/>
  <c r="AJ11" i="15"/>
  <c r="AJ12" i="15"/>
  <c r="AJ13" i="15"/>
  <c r="AJ6" i="6"/>
  <c r="AJ7" i="6"/>
  <c r="AJ8" i="6"/>
  <c r="AJ9" i="6"/>
  <c r="AJ10" i="6"/>
  <c r="AJ14" i="15"/>
  <c r="AJ7" i="8"/>
  <c r="AJ15" i="15"/>
  <c r="AJ6" i="9"/>
  <c r="AJ9" i="9"/>
  <c r="AJ10" i="9"/>
  <c r="AJ12" i="9"/>
  <c r="AJ13" i="9"/>
  <c r="AJ15" i="9"/>
  <c r="AJ16" i="9"/>
  <c r="AJ17" i="9"/>
  <c r="AJ16" i="15"/>
  <c r="AJ29" i="5"/>
  <c r="AJ12" i="5"/>
  <c r="AJ47" i="5"/>
  <c r="AJ30" i="5"/>
  <c r="AJ48" i="5"/>
  <c r="AJ31" i="5"/>
  <c r="AJ49" i="5"/>
  <c r="AJ32" i="5"/>
  <c r="AJ50" i="5"/>
  <c r="AJ33" i="5"/>
  <c r="AJ16" i="5"/>
  <c r="AJ51" i="5"/>
  <c r="AJ34" i="5"/>
  <c r="AJ52" i="5"/>
  <c r="AJ35" i="5"/>
  <c r="AJ53" i="5"/>
  <c r="AJ36" i="5"/>
  <c r="AJ54" i="5"/>
  <c r="AJ37" i="5"/>
  <c r="AJ55" i="5"/>
  <c r="AJ39" i="5"/>
  <c r="AJ57" i="5"/>
  <c r="AJ40" i="5"/>
  <c r="AJ58" i="5"/>
  <c r="AJ43" i="5"/>
  <c r="AJ26" i="5"/>
  <c r="AJ9" i="5"/>
  <c r="AJ44" i="5"/>
  <c r="AJ45" i="5"/>
  <c r="AJ28" i="5"/>
  <c r="AJ11" i="5"/>
  <c r="AJ46" i="5"/>
  <c r="AJ38" i="5"/>
  <c r="AJ21" i="5"/>
  <c r="AJ56" i="5"/>
  <c r="AJ60" i="5"/>
  <c r="AJ17" i="15"/>
  <c r="AJ18" i="15"/>
  <c r="AJ19" i="15"/>
  <c r="AJ20" i="15"/>
  <c r="AJ21" i="15"/>
  <c r="AK25" i="7"/>
  <c r="AK26" i="7"/>
  <c r="AK5" i="15"/>
  <c r="AK9" i="7"/>
  <c r="AK10" i="7"/>
  <c r="AK6" i="15"/>
  <c r="AK13" i="7"/>
  <c r="AK14" i="7"/>
  <c r="AK7" i="15"/>
  <c r="AK21" i="7"/>
  <c r="AK22" i="7"/>
  <c r="AK8" i="15"/>
  <c r="AK5" i="7"/>
  <c r="AK6" i="7"/>
  <c r="AK9" i="15"/>
  <c r="AK17" i="7"/>
  <c r="AK18" i="7"/>
  <c r="AK10" i="15"/>
  <c r="AK11" i="15"/>
  <c r="AK12" i="15"/>
  <c r="AK13" i="15"/>
  <c r="AK6" i="6"/>
  <c r="AK7" i="6"/>
  <c r="AK8" i="6"/>
  <c r="AK9" i="6"/>
  <c r="AK10" i="6"/>
  <c r="AK14" i="15"/>
  <c r="AK7" i="8"/>
  <c r="AK15" i="15"/>
  <c r="AK6" i="9"/>
  <c r="AK9" i="9"/>
  <c r="AK10" i="9"/>
  <c r="AK12" i="9"/>
  <c r="AK13" i="9"/>
  <c r="AK15" i="9"/>
  <c r="AK16" i="9"/>
  <c r="AK17" i="9"/>
  <c r="AK16" i="15"/>
  <c r="AK29" i="5"/>
  <c r="AK12" i="5"/>
  <c r="AK47" i="5"/>
  <c r="AK30" i="5"/>
  <c r="AK48" i="5"/>
  <c r="AK31" i="5"/>
  <c r="AK49" i="5"/>
  <c r="AK32" i="5"/>
  <c r="AK50" i="5"/>
  <c r="AK33" i="5"/>
  <c r="AK16" i="5"/>
  <c r="AK51" i="5"/>
  <c r="AK34" i="5"/>
  <c r="AK52" i="5"/>
  <c r="AK35" i="5"/>
  <c r="AK53" i="5"/>
  <c r="AK36" i="5"/>
  <c r="AK54" i="5"/>
  <c r="AK37" i="5"/>
  <c r="AK55" i="5"/>
  <c r="AK39" i="5"/>
  <c r="AK57" i="5"/>
  <c r="AK40" i="5"/>
  <c r="AK58" i="5"/>
  <c r="AK43" i="5"/>
  <c r="AK26" i="5"/>
  <c r="AK9" i="5"/>
  <c r="AK44" i="5"/>
  <c r="AK45" i="5"/>
  <c r="AK28" i="5"/>
  <c r="AK11" i="5"/>
  <c r="AK46" i="5"/>
  <c r="AK38" i="5"/>
  <c r="AK21" i="5"/>
  <c r="AK56" i="5"/>
  <c r="AK60" i="5"/>
  <c r="AK17" i="15"/>
  <c r="AK18" i="15"/>
  <c r="AK19" i="15"/>
  <c r="AK20" i="15"/>
  <c r="AK21" i="15"/>
  <c r="D42" i="15"/>
  <c r="AL25" i="7"/>
  <c r="AL26" i="7"/>
  <c r="AL5" i="15"/>
  <c r="E28" i="1"/>
  <c r="E29" i="1"/>
  <c r="AL9" i="7"/>
  <c r="AL10" i="7"/>
  <c r="AL6" i="15"/>
  <c r="E62" i="1"/>
  <c r="E63" i="1"/>
  <c r="E36" i="1"/>
  <c r="E37" i="1"/>
  <c r="E38" i="1"/>
  <c r="E39" i="1"/>
  <c r="E66" i="1"/>
  <c r="AL13" i="7"/>
  <c r="AL14" i="7"/>
  <c r="AL7" i="15"/>
  <c r="E46" i="1"/>
  <c r="E47" i="1"/>
  <c r="E48" i="1"/>
  <c r="E30" i="1"/>
  <c r="AL21" i="7"/>
  <c r="AL22" i="7"/>
  <c r="AL8" i="15"/>
  <c r="E57" i="1"/>
  <c r="E56" i="1"/>
  <c r="E64" i="1"/>
  <c r="AL5" i="7"/>
  <c r="AL6" i="7"/>
  <c r="AL9" i="15"/>
  <c r="E58" i="1"/>
  <c r="E60" i="1"/>
  <c r="E65" i="1"/>
  <c r="AL17" i="7"/>
  <c r="AL18" i="7"/>
  <c r="AL10" i="15"/>
  <c r="AL11" i="15"/>
  <c r="AL12" i="15"/>
  <c r="AL13" i="15"/>
  <c r="E53" i="1"/>
  <c r="AL6" i="6"/>
  <c r="AL7" i="6"/>
  <c r="AL9" i="6"/>
  <c r="AL10" i="6"/>
  <c r="AL14" i="15"/>
  <c r="AL7" i="8"/>
  <c r="AL15" i="15"/>
  <c r="AL6" i="9"/>
  <c r="AL10" i="9"/>
  <c r="AL12" i="9"/>
  <c r="AL13" i="9"/>
  <c r="AL17" i="9"/>
  <c r="AL16" i="15"/>
  <c r="AL28" i="5"/>
  <c r="AL11" i="5"/>
  <c r="AL46" i="5"/>
  <c r="AL29" i="5"/>
  <c r="AL12" i="5"/>
  <c r="AL47" i="5"/>
  <c r="AL30" i="5"/>
  <c r="AL48" i="5"/>
  <c r="AL31" i="5"/>
  <c r="AL49" i="5"/>
  <c r="AL32" i="5"/>
  <c r="AL50" i="5"/>
  <c r="AL33" i="5"/>
  <c r="AL16" i="5"/>
  <c r="AL51" i="5"/>
  <c r="AL34" i="5"/>
  <c r="AL52" i="5"/>
  <c r="AL35" i="5"/>
  <c r="AL53" i="5"/>
  <c r="AL36" i="5"/>
  <c r="AL19" i="5"/>
  <c r="AL54" i="5"/>
  <c r="AL37" i="5"/>
  <c r="AL55" i="5"/>
  <c r="AL38" i="5"/>
  <c r="AL21" i="5"/>
  <c r="AL56" i="5"/>
  <c r="AL39" i="5"/>
  <c r="AL57" i="5"/>
  <c r="AL40" i="5"/>
  <c r="AL58" i="5"/>
  <c r="AL43" i="5"/>
  <c r="AL26" i="5"/>
  <c r="AL9" i="5"/>
  <c r="AL44" i="5"/>
  <c r="AL45" i="5"/>
  <c r="AL60" i="5"/>
  <c r="AL17" i="15"/>
  <c r="AL18" i="15"/>
  <c r="AL19" i="15"/>
  <c r="AL20" i="15"/>
  <c r="AL21" i="15"/>
  <c r="AM25" i="7"/>
  <c r="AM26" i="7"/>
  <c r="AM5" i="15"/>
  <c r="AM9" i="7"/>
  <c r="AM10" i="7"/>
  <c r="AM6" i="15"/>
  <c r="AM13" i="7"/>
  <c r="AM14" i="7"/>
  <c r="AM7" i="15"/>
  <c r="AM21" i="7"/>
  <c r="AM22" i="7"/>
  <c r="AM8" i="15"/>
  <c r="AM5" i="7"/>
  <c r="AM6" i="7"/>
  <c r="AM9" i="15"/>
  <c r="AM17" i="7"/>
  <c r="AM18" i="7"/>
  <c r="AM10" i="15"/>
  <c r="AM11" i="15"/>
  <c r="AM12" i="15"/>
  <c r="AM13" i="15"/>
  <c r="AM6" i="6"/>
  <c r="AM7" i="6"/>
  <c r="AM8" i="6"/>
  <c r="AM9" i="6"/>
  <c r="AM10" i="6"/>
  <c r="AM14" i="15"/>
  <c r="AM7" i="8"/>
  <c r="AM15" i="15"/>
  <c r="AM6" i="9"/>
  <c r="AM9" i="9"/>
  <c r="AM10" i="9"/>
  <c r="AM12" i="9"/>
  <c r="AM13" i="9"/>
  <c r="AM17" i="9"/>
  <c r="AM16" i="15"/>
  <c r="AM28" i="5"/>
  <c r="AM11" i="5"/>
  <c r="AM46" i="5"/>
  <c r="AM29" i="5"/>
  <c r="AM12" i="5"/>
  <c r="AM47" i="5"/>
  <c r="AM30" i="5"/>
  <c r="AM48" i="5"/>
  <c r="AM31" i="5"/>
  <c r="AM49" i="5"/>
  <c r="AM32" i="5"/>
  <c r="AM50" i="5"/>
  <c r="AM33" i="5"/>
  <c r="AM16" i="5"/>
  <c r="AM51" i="5"/>
  <c r="AM34" i="5"/>
  <c r="AM52" i="5"/>
  <c r="AM35" i="5"/>
  <c r="AM53" i="5"/>
  <c r="AM36" i="5"/>
  <c r="AM19" i="5"/>
  <c r="AM54" i="5"/>
  <c r="AM37" i="5"/>
  <c r="AM55" i="5"/>
  <c r="AM38" i="5"/>
  <c r="AM21" i="5"/>
  <c r="AM56" i="5"/>
  <c r="AM39" i="5"/>
  <c r="AM57" i="5"/>
  <c r="AM40" i="5"/>
  <c r="AM58" i="5"/>
  <c r="AM43" i="5"/>
  <c r="AM26" i="5"/>
  <c r="AM9" i="5"/>
  <c r="AM44" i="5"/>
  <c r="AM45" i="5"/>
  <c r="AM60" i="5"/>
  <c r="AM17" i="15"/>
  <c r="AM18" i="15"/>
  <c r="AM19" i="15"/>
  <c r="AM20" i="15"/>
  <c r="AM21" i="15"/>
  <c r="AN25" i="7"/>
  <c r="AN26" i="7"/>
  <c r="AN5" i="15"/>
  <c r="AN9" i="7"/>
  <c r="AN10" i="7"/>
  <c r="AN6" i="15"/>
  <c r="AN13" i="7"/>
  <c r="AN14" i="7"/>
  <c r="AN7" i="15"/>
  <c r="AN21" i="7"/>
  <c r="AN22" i="7"/>
  <c r="AN8" i="15"/>
  <c r="AN5" i="7"/>
  <c r="AN6" i="7"/>
  <c r="AN9" i="15"/>
  <c r="AN17" i="7"/>
  <c r="AN18" i="7"/>
  <c r="AN10" i="15"/>
  <c r="AN11" i="15"/>
  <c r="AN12" i="15"/>
  <c r="AN13" i="15"/>
  <c r="AN6" i="6"/>
  <c r="AN7" i="6"/>
  <c r="AN8" i="6"/>
  <c r="AN9" i="6"/>
  <c r="AN10" i="6"/>
  <c r="AN14" i="15"/>
  <c r="AN7" i="8"/>
  <c r="AN15" i="15"/>
  <c r="AN6" i="9"/>
  <c r="AN9" i="9"/>
  <c r="AN10" i="9"/>
  <c r="AN12" i="9"/>
  <c r="AN13" i="9"/>
  <c r="AN15" i="9"/>
  <c r="AN16" i="9"/>
  <c r="AN17" i="9"/>
  <c r="AN16" i="15"/>
  <c r="AN28" i="5"/>
  <c r="AN11" i="5"/>
  <c r="AN46" i="5"/>
  <c r="AN29" i="5"/>
  <c r="AN12" i="5"/>
  <c r="AN47" i="5"/>
  <c r="AN30" i="5"/>
  <c r="AN48" i="5"/>
  <c r="AN31" i="5"/>
  <c r="AN49" i="5"/>
  <c r="AN32" i="5"/>
  <c r="AN50" i="5"/>
  <c r="AN33" i="5"/>
  <c r="AN16" i="5"/>
  <c r="AN51" i="5"/>
  <c r="AN34" i="5"/>
  <c r="AN52" i="5"/>
  <c r="AN35" i="5"/>
  <c r="AN53" i="5"/>
  <c r="AN36" i="5"/>
  <c r="AN19" i="5"/>
  <c r="AN54" i="5"/>
  <c r="AN37" i="5"/>
  <c r="AN55" i="5"/>
  <c r="AN38" i="5"/>
  <c r="AN21" i="5"/>
  <c r="AN56" i="5"/>
  <c r="AN39" i="5"/>
  <c r="AN57" i="5"/>
  <c r="AN40" i="5"/>
  <c r="AN58" i="5"/>
  <c r="AN43" i="5"/>
  <c r="AN26" i="5"/>
  <c r="AN9" i="5"/>
  <c r="AN44" i="5"/>
  <c r="AN45" i="5"/>
  <c r="AN60" i="5"/>
  <c r="AN17" i="15"/>
  <c r="AN18" i="15"/>
  <c r="AN19" i="15"/>
  <c r="AN20" i="15"/>
  <c r="AN21" i="15"/>
  <c r="AO25" i="7"/>
  <c r="AO26" i="7"/>
  <c r="AO5" i="15"/>
  <c r="AO9" i="7"/>
  <c r="AO10" i="7"/>
  <c r="AO6" i="15"/>
  <c r="AO13" i="7"/>
  <c r="AO14" i="7"/>
  <c r="AO7" i="15"/>
  <c r="AO21" i="7"/>
  <c r="AO22" i="7"/>
  <c r="AO8" i="15"/>
  <c r="AO5" i="7"/>
  <c r="AO6" i="7"/>
  <c r="AO9" i="15"/>
  <c r="AO17" i="7"/>
  <c r="AO18" i="7"/>
  <c r="AO10" i="15"/>
  <c r="AO11" i="15"/>
  <c r="AO12" i="15"/>
  <c r="AO13" i="15"/>
  <c r="AO6" i="6"/>
  <c r="AO7" i="6"/>
  <c r="AO8" i="6"/>
  <c r="AO9" i="6"/>
  <c r="AO10" i="6"/>
  <c r="AO14" i="15"/>
  <c r="AO7" i="8"/>
  <c r="AO15" i="15"/>
  <c r="AO6" i="9"/>
  <c r="AO9" i="9"/>
  <c r="AO10" i="9"/>
  <c r="AO12" i="9"/>
  <c r="AO13" i="9"/>
  <c r="AO15" i="9"/>
  <c r="AO16" i="9"/>
  <c r="AO17" i="9"/>
  <c r="AO16" i="15"/>
  <c r="AO28" i="5"/>
  <c r="AO11" i="5"/>
  <c r="AO46" i="5"/>
  <c r="AO29" i="5"/>
  <c r="AO12" i="5"/>
  <c r="AO47" i="5"/>
  <c r="AO30" i="5"/>
  <c r="AO48" i="5"/>
  <c r="AO31" i="5"/>
  <c r="AO49" i="5"/>
  <c r="AO32" i="5"/>
  <c r="AO50" i="5"/>
  <c r="AO33" i="5"/>
  <c r="AO16" i="5"/>
  <c r="AO51" i="5"/>
  <c r="AO34" i="5"/>
  <c r="AO52" i="5"/>
  <c r="AO35" i="5"/>
  <c r="AO53" i="5"/>
  <c r="AO36" i="5"/>
  <c r="AO19" i="5"/>
  <c r="AO54" i="5"/>
  <c r="AO37" i="5"/>
  <c r="AO55" i="5"/>
  <c r="AO38" i="5"/>
  <c r="AO21" i="5"/>
  <c r="AO56" i="5"/>
  <c r="AO39" i="5"/>
  <c r="AO57" i="5"/>
  <c r="AO40" i="5"/>
  <c r="AO58" i="5"/>
  <c r="AO43" i="5"/>
  <c r="AO26" i="5"/>
  <c r="AO9" i="5"/>
  <c r="AO44" i="5"/>
  <c r="AO45" i="5"/>
  <c r="AO60" i="5"/>
  <c r="AO17" i="15"/>
  <c r="AO18" i="15"/>
  <c r="AO19" i="15"/>
  <c r="AO20" i="15"/>
  <c r="AO21" i="15"/>
  <c r="AP25" i="7"/>
  <c r="AP26" i="7"/>
  <c r="AP5" i="15"/>
  <c r="AP9" i="7"/>
  <c r="AP10" i="7"/>
  <c r="AP6" i="15"/>
  <c r="AP13" i="7"/>
  <c r="AP14" i="7"/>
  <c r="AP7" i="15"/>
  <c r="AP21" i="7"/>
  <c r="AP22" i="7"/>
  <c r="AP8" i="15"/>
  <c r="AP5" i="7"/>
  <c r="AP6" i="7"/>
  <c r="AP9" i="15"/>
  <c r="AP17" i="7"/>
  <c r="AP18" i="7"/>
  <c r="AP10" i="15"/>
  <c r="AP11" i="15"/>
  <c r="AP12" i="15"/>
  <c r="AP13" i="15"/>
  <c r="AP6" i="6"/>
  <c r="AP7" i="6"/>
  <c r="AP8" i="6"/>
  <c r="AP9" i="6"/>
  <c r="AP10" i="6"/>
  <c r="AP14" i="15"/>
  <c r="AP7" i="8"/>
  <c r="AP15" i="15"/>
  <c r="AP6" i="9"/>
  <c r="AP10" i="9"/>
  <c r="AP12" i="9"/>
  <c r="AP13" i="9"/>
  <c r="AP15" i="9"/>
  <c r="AP16" i="9"/>
  <c r="AP17" i="9"/>
  <c r="AP16" i="15"/>
  <c r="AP28" i="5"/>
  <c r="AP11" i="5"/>
  <c r="AP46" i="5"/>
  <c r="AP29" i="5"/>
  <c r="AP12" i="5"/>
  <c r="AP47" i="5"/>
  <c r="AP30" i="5"/>
  <c r="AP48" i="5"/>
  <c r="AP31" i="5"/>
  <c r="AP49" i="5"/>
  <c r="AP32" i="5"/>
  <c r="AP50" i="5"/>
  <c r="AP33" i="5"/>
  <c r="AP16" i="5"/>
  <c r="AP51" i="5"/>
  <c r="AP34" i="5"/>
  <c r="AP52" i="5"/>
  <c r="AP35" i="5"/>
  <c r="AP53" i="5"/>
  <c r="AP36" i="5"/>
  <c r="AP19" i="5"/>
  <c r="AP54" i="5"/>
  <c r="AP37" i="5"/>
  <c r="AP55" i="5"/>
  <c r="AP38" i="5"/>
  <c r="AP21" i="5"/>
  <c r="AP56" i="5"/>
  <c r="AP39" i="5"/>
  <c r="AP57" i="5"/>
  <c r="AP40" i="5"/>
  <c r="AP58" i="5"/>
  <c r="AP43" i="5"/>
  <c r="AP26" i="5"/>
  <c r="AP9" i="5"/>
  <c r="AP44" i="5"/>
  <c r="AP45" i="5"/>
  <c r="AP60" i="5"/>
  <c r="AP17" i="15"/>
  <c r="AP18" i="15"/>
  <c r="AP19" i="15"/>
  <c r="AP20" i="15"/>
  <c r="AP21" i="15"/>
  <c r="AQ25" i="7"/>
  <c r="AQ26" i="7"/>
  <c r="AQ5" i="15"/>
  <c r="AQ9" i="7"/>
  <c r="AQ10" i="7"/>
  <c r="AQ6" i="15"/>
  <c r="AQ13" i="7"/>
  <c r="AQ14" i="7"/>
  <c r="AQ7" i="15"/>
  <c r="AQ21" i="7"/>
  <c r="AQ22" i="7"/>
  <c r="AQ8" i="15"/>
  <c r="AQ5" i="7"/>
  <c r="AQ6" i="7"/>
  <c r="AQ9" i="15"/>
  <c r="AQ17" i="7"/>
  <c r="AQ18" i="7"/>
  <c r="AQ10" i="15"/>
  <c r="AQ11" i="15"/>
  <c r="AQ12" i="15"/>
  <c r="AQ13" i="15"/>
  <c r="AQ6" i="6"/>
  <c r="AQ7" i="6"/>
  <c r="AQ8" i="6"/>
  <c r="AQ9" i="6"/>
  <c r="AQ10" i="6"/>
  <c r="AQ14" i="15"/>
  <c r="AQ7" i="8"/>
  <c r="AQ15" i="15"/>
  <c r="AQ6" i="9"/>
  <c r="AQ9" i="9"/>
  <c r="AQ10" i="9"/>
  <c r="AQ12" i="9"/>
  <c r="AQ13" i="9"/>
  <c r="AQ15" i="9"/>
  <c r="AQ16" i="9"/>
  <c r="AQ17" i="9"/>
  <c r="AQ16" i="15"/>
  <c r="AQ28" i="5"/>
  <c r="AQ11" i="5"/>
  <c r="AQ46" i="5"/>
  <c r="AQ29" i="5"/>
  <c r="AQ12" i="5"/>
  <c r="AQ47" i="5"/>
  <c r="AQ30" i="5"/>
  <c r="AQ48" i="5"/>
  <c r="AQ31" i="5"/>
  <c r="AQ49" i="5"/>
  <c r="AQ32" i="5"/>
  <c r="AQ50" i="5"/>
  <c r="AQ33" i="5"/>
  <c r="AQ16" i="5"/>
  <c r="AQ51" i="5"/>
  <c r="AQ34" i="5"/>
  <c r="AQ52" i="5"/>
  <c r="AQ35" i="5"/>
  <c r="AQ53" i="5"/>
  <c r="AQ36" i="5"/>
  <c r="AQ19" i="5"/>
  <c r="AQ54" i="5"/>
  <c r="AQ37" i="5"/>
  <c r="AQ55" i="5"/>
  <c r="AQ38" i="5"/>
  <c r="AQ21" i="5"/>
  <c r="AQ56" i="5"/>
  <c r="AQ39" i="5"/>
  <c r="AQ57" i="5"/>
  <c r="AQ40" i="5"/>
  <c r="AQ58" i="5"/>
  <c r="AQ43" i="5"/>
  <c r="AQ26" i="5"/>
  <c r="AQ9" i="5"/>
  <c r="AQ44" i="5"/>
  <c r="AQ45" i="5"/>
  <c r="AQ60" i="5"/>
  <c r="AQ17" i="15"/>
  <c r="AQ18" i="15"/>
  <c r="AQ19" i="15"/>
  <c r="AQ20" i="15"/>
  <c r="AQ21" i="15"/>
  <c r="AR25" i="7"/>
  <c r="AR26" i="7"/>
  <c r="AR5" i="15"/>
  <c r="AR9" i="7"/>
  <c r="AR10" i="7"/>
  <c r="AR6" i="15"/>
  <c r="AR13" i="7"/>
  <c r="AR14" i="7"/>
  <c r="AR7" i="15"/>
  <c r="AR21" i="7"/>
  <c r="AR22" i="7"/>
  <c r="AR8" i="15"/>
  <c r="AR5" i="7"/>
  <c r="AR6" i="7"/>
  <c r="AR9" i="15"/>
  <c r="AR17" i="7"/>
  <c r="AR18" i="7"/>
  <c r="AR10" i="15"/>
  <c r="AR11" i="15"/>
  <c r="AR12" i="15"/>
  <c r="AR13" i="15"/>
  <c r="AR6" i="6"/>
  <c r="AR7" i="6"/>
  <c r="AR8" i="6"/>
  <c r="AR9" i="6"/>
  <c r="AR10" i="6"/>
  <c r="AR14" i="15"/>
  <c r="AR7" i="8"/>
  <c r="AR15" i="15"/>
  <c r="AR6" i="9"/>
  <c r="AR9" i="9"/>
  <c r="AR10" i="9"/>
  <c r="AR12" i="9"/>
  <c r="AR13" i="9"/>
  <c r="AR15" i="9"/>
  <c r="AR16" i="9"/>
  <c r="AR17" i="9"/>
  <c r="AR16" i="15"/>
  <c r="AR28" i="5"/>
  <c r="AR11" i="5"/>
  <c r="AR46" i="5"/>
  <c r="AR29" i="5"/>
  <c r="AR12" i="5"/>
  <c r="AR47" i="5"/>
  <c r="AR30" i="5"/>
  <c r="AR48" i="5"/>
  <c r="AR31" i="5"/>
  <c r="AR49" i="5"/>
  <c r="AR32" i="5"/>
  <c r="AR50" i="5"/>
  <c r="AR33" i="5"/>
  <c r="AR16" i="5"/>
  <c r="AR51" i="5"/>
  <c r="AR34" i="5"/>
  <c r="AR52" i="5"/>
  <c r="AR35" i="5"/>
  <c r="AR53" i="5"/>
  <c r="AR36" i="5"/>
  <c r="AR19" i="5"/>
  <c r="AR54" i="5"/>
  <c r="AR37" i="5"/>
  <c r="AR55" i="5"/>
  <c r="AR38" i="5"/>
  <c r="AR21" i="5"/>
  <c r="AR56" i="5"/>
  <c r="AR39" i="5"/>
  <c r="AR57" i="5"/>
  <c r="AR40" i="5"/>
  <c r="AR58" i="5"/>
  <c r="AR43" i="5"/>
  <c r="AR26" i="5"/>
  <c r="AR9" i="5"/>
  <c r="AR44" i="5"/>
  <c r="AR45" i="5"/>
  <c r="AR60" i="5"/>
  <c r="AR17" i="15"/>
  <c r="AR18" i="15"/>
  <c r="AR19" i="15"/>
  <c r="AR20" i="15"/>
  <c r="AR21" i="15"/>
  <c r="AS25" i="7"/>
  <c r="AS26" i="7"/>
  <c r="AS5" i="15"/>
  <c r="AS9" i="7"/>
  <c r="AS10" i="7"/>
  <c r="AS6" i="15"/>
  <c r="AS13" i="7"/>
  <c r="AS14" i="7"/>
  <c r="AS7" i="15"/>
  <c r="AS21" i="7"/>
  <c r="AS22" i="7"/>
  <c r="AS8" i="15"/>
  <c r="AS5" i="7"/>
  <c r="AS6" i="7"/>
  <c r="AS9" i="15"/>
  <c r="AS17" i="7"/>
  <c r="AS18" i="7"/>
  <c r="AS10" i="15"/>
  <c r="AS11" i="15"/>
  <c r="AS12" i="15"/>
  <c r="AS13" i="15"/>
  <c r="AS6" i="6"/>
  <c r="AS7" i="6"/>
  <c r="AS8" i="6"/>
  <c r="AS9" i="6"/>
  <c r="AS10" i="6"/>
  <c r="AS14" i="15"/>
  <c r="AS7" i="8"/>
  <c r="AS15" i="15"/>
  <c r="AS6" i="9"/>
  <c r="AS9" i="9"/>
  <c r="AS10" i="9"/>
  <c r="AS12" i="9"/>
  <c r="AS13" i="9"/>
  <c r="AS15" i="9"/>
  <c r="AS16" i="9"/>
  <c r="AS17" i="9"/>
  <c r="AS16" i="15"/>
  <c r="AS28" i="5"/>
  <c r="AS11" i="5"/>
  <c r="AS46" i="5"/>
  <c r="AS29" i="5"/>
  <c r="AS12" i="5"/>
  <c r="AS47" i="5"/>
  <c r="AS30" i="5"/>
  <c r="AS48" i="5"/>
  <c r="AS31" i="5"/>
  <c r="AS49" i="5"/>
  <c r="AS32" i="5"/>
  <c r="AS50" i="5"/>
  <c r="AS33" i="5"/>
  <c r="AS16" i="5"/>
  <c r="AS51" i="5"/>
  <c r="AS34" i="5"/>
  <c r="AS52" i="5"/>
  <c r="AS35" i="5"/>
  <c r="AS53" i="5"/>
  <c r="AS36" i="5"/>
  <c r="AS19" i="5"/>
  <c r="AS54" i="5"/>
  <c r="AS37" i="5"/>
  <c r="AS55" i="5"/>
  <c r="AS38" i="5"/>
  <c r="AS21" i="5"/>
  <c r="AS56" i="5"/>
  <c r="AS39" i="5"/>
  <c r="AS57" i="5"/>
  <c r="AS40" i="5"/>
  <c r="AS58" i="5"/>
  <c r="AS43" i="5"/>
  <c r="AS26" i="5"/>
  <c r="AS9" i="5"/>
  <c r="AS44" i="5"/>
  <c r="AS45" i="5"/>
  <c r="AS60" i="5"/>
  <c r="AS17" i="15"/>
  <c r="AS18" i="15"/>
  <c r="AS19" i="15"/>
  <c r="AS20" i="15"/>
  <c r="AS21" i="15"/>
  <c r="AT25" i="7"/>
  <c r="AT26" i="7"/>
  <c r="AT5" i="15"/>
  <c r="AT9" i="7"/>
  <c r="AT10" i="7"/>
  <c r="AT6" i="15"/>
  <c r="AT13" i="7"/>
  <c r="AT14" i="7"/>
  <c r="AT7" i="15"/>
  <c r="AT21" i="7"/>
  <c r="AT22" i="7"/>
  <c r="AT8" i="15"/>
  <c r="AT5" i="7"/>
  <c r="AT6" i="7"/>
  <c r="AT9" i="15"/>
  <c r="AT17" i="7"/>
  <c r="AT18" i="7"/>
  <c r="AT10" i="15"/>
  <c r="AT11" i="15"/>
  <c r="AT12" i="15"/>
  <c r="AT13" i="15"/>
  <c r="AT6" i="6"/>
  <c r="AT7" i="6"/>
  <c r="AT8" i="6"/>
  <c r="AT9" i="6"/>
  <c r="AT10" i="6"/>
  <c r="AT14" i="15"/>
  <c r="AT7" i="8"/>
  <c r="AT15" i="15"/>
  <c r="AT6" i="9"/>
  <c r="AT9" i="9"/>
  <c r="AT10" i="9"/>
  <c r="AT12" i="9"/>
  <c r="AT13" i="9"/>
  <c r="AT15" i="9"/>
  <c r="AT16" i="9"/>
  <c r="AT17" i="9"/>
  <c r="AT16" i="15"/>
  <c r="AT28" i="5"/>
  <c r="AT11" i="5"/>
  <c r="AT46" i="5"/>
  <c r="AT29" i="5"/>
  <c r="AT12" i="5"/>
  <c r="AT47" i="5"/>
  <c r="AT30" i="5"/>
  <c r="AT48" i="5"/>
  <c r="AT31" i="5"/>
  <c r="AT49" i="5"/>
  <c r="AT32" i="5"/>
  <c r="AT50" i="5"/>
  <c r="AT33" i="5"/>
  <c r="AT16" i="5"/>
  <c r="AT51" i="5"/>
  <c r="AT34" i="5"/>
  <c r="AT52" i="5"/>
  <c r="AT35" i="5"/>
  <c r="AT53" i="5"/>
  <c r="AT36" i="5"/>
  <c r="AT19" i="5"/>
  <c r="AT54" i="5"/>
  <c r="AT37" i="5"/>
  <c r="AT55" i="5"/>
  <c r="AT38" i="5"/>
  <c r="AT21" i="5"/>
  <c r="AT56" i="5"/>
  <c r="AT39" i="5"/>
  <c r="AT57" i="5"/>
  <c r="AT40" i="5"/>
  <c r="AT58" i="5"/>
  <c r="AT43" i="5"/>
  <c r="AT26" i="5"/>
  <c r="AT9" i="5"/>
  <c r="AT44" i="5"/>
  <c r="AT45" i="5"/>
  <c r="AT60" i="5"/>
  <c r="AT17" i="15"/>
  <c r="AT18" i="15"/>
  <c r="AT19" i="15"/>
  <c r="AT20" i="15"/>
  <c r="AT21" i="15"/>
  <c r="AU25" i="7"/>
  <c r="AU26" i="7"/>
  <c r="AU5" i="15"/>
  <c r="AU9" i="7"/>
  <c r="AU10" i="7"/>
  <c r="AU6" i="15"/>
  <c r="AU13" i="7"/>
  <c r="AU14" i="7"/>
  <c r="AU7" i="15"/>
  <c r="AU21" i="7"/>
  <c r="AU22" i="7"/>
  <c r="AU8" i="15"/>
  <c r="AU5" i="7"/>
  <c r="AU6" i="7"/>
  <c r="AU9" i="15"/>
  <c r="AU17" i="7"/>
  <c r="AU18" i="7"/>
  <c r="AU10" i="15"/>
  <c r="AU11" i="15"/>
  <c r="AU12" i="15"/>
  <c r="AU13" i="15"/>
  <c r="AU6" i="6"/>
  <c r="AU7" i="6"/>
  <c r="AU8" i="6"/>
  <c r="AU9" i="6"/>
  <c r="AU10" i="6"/>
  <c r="AU14" i="15"/>
  <c r="AU7" i="8"/>
  <c r="AU15" i="15"/>
  <c r="AU6" i="9"/>
  <c r="AU9" i="9"/>
  <c r="AU10" i="9"/>
  <c r="AU12" i="9"/>
  <c r="AU13" i="9"/>
  <c r="AU15" i="9"/>
  <c r="AU16" i="9"/>
  <c r="AU17" i="9"/>
  <c r="AU16" i="15"/>
  <c r="AU28" i="5"/>
  <c r="AU11" i="5"/>
  <c r="AU46" i="5"/>
  <c r="AU29" i="5"/>
  <c r="AU12" i="5"/>
  <c r="AU47" i="5"/>
  <c r="AU30" i="5"/>
  <c r="AU48" i="5"/>
  <c r="AU31" i="5"/>
  <c r="AU49" i="5"/>
  <c r="AU32" i="5"/>
  <c r="AU50" i="5"/>
  <c r="AU33" i="5"/>
  <c r="AU16" i="5"/>
  <c r="AU51" i="5"/>
  <c r="AU34" i="5"/>
  <c r="AU52" i="5"/>
  <c r="AU35" i="5"/>
  <c r="AU53" i="5"/>
  <c r="AU36" i="5"/>
  <c r="AU19" i="5"/>
  <c r="AU54" i="5"/>
  <c r="AU37" i="5"/>
  <c r="AU55" i="5"/>
  <c r="AU38" i="5"/>
  <c r="AU21" i="5"/>
  <c r="AU56" i="5"/>
  <c r="AU39" i="5"/>
  <c r="AU57" i="5"/>
  <c r="AU40" i="5"/>
  <c r="AU58" i="5"/>
  <c r="AU43" i="5"/>
  <c r="AU26" i="5"/>
  <c r="AU9" i="5"/>
  <c r="AU44" i="5"/>
  <c r="AU45" i="5"/>
  <c r="AU60" i="5"/>
  <c r="AU17" i="15"/>
  <c r="AU18" i="15"/>
  <c r="AU19" i="15"/>
  <c r="AU20" i="15"/>
  <c r="AU21" i="15"/>
  <c r="AV25" i="7"/>
  <c r="AV26" i="7"/>
  <c r="AV5" i="15"/>
  <c r="AV9" i="7"/>
  <c r="AV10" i="7"/>
  <c r="AV6" i="15"/>
  <c r="AV13" i="7"/>
  <c r="AV14" i="7"/>
  <c r="AV7" i="15"/>
  <c r="AV21" i="7"/>
  <c r="AV22" i="7"/>
  <c r="AV8" i="15"/>
  <c r="AV5" i="7"/>
  <c r="AV6" i="7"/>
  <c r="AV9" i="15"/>
  <c r="AV17" i="7"/>
  <c r="AV18" i="7"/>
  <c r="AV10" i="15"/>
  <c r="AV11" i="15"/>
  <c r="AV12" i="15"/>
  <c r="AV13" i="15"/>
  <c r="AV6" i="6"/>
  <c r="AV7" i="6"/>
  <c r="AV8" i="6"/>
  <c r="AV9" i="6"/>
  <c r="AV10" i="6"/>
  <c r="AV14" i="15"/>
  <c r="AV7" i="8"/>
  <c r="AV15" i="15"/>
  <c r="AV6" i="9"/>
  <c r="AV9" i="9"/>
  <c r="AV10" i="9"/>
  <c r="AV12" i="9"/>
  <c r="AV13" i="9"/>
  <c r="AV15" i="9"/>
  <c r="AV16" i="9"/>
  <c r="AV17" i="9"/>
  <c r="AV16" i="15"/>
  <c r="AV28" i="5"/>
  <c r="AV11" i="5"/>
  <c r="AV46" i="5"/>
  <c r="AV29" i="5"/>
  <c r="AV12" i="5"/>
  <c r="AV47" i="5"/>
  <c r="AV30" i="5"/>
  <c r="AV48" i="5"/>
  <c r="AV31" i="5"/>
  <c r="AV49" i="5"/>
  <c r="AV32" i="5"/>
  <c r="AV50" i="5"/>
  <c r="AV33" i="5"/>
  <c r="AV16" i="5"/>
  <c r="AV51" i="5"/>
  <c r="AV34" i="5"/>
  <c r="AV52" i="5"/>
  <c r="AV35" i="5"/>
  <c r="AV53" i="5"/>
  <c r="AV36" i="5"/>
  <c r="AV19" i="5"/>
  <c r="AV54" i="5"/>
  <c r="AV37" i="5"/>
  <c r="AV55" i="5"/>
  <c r="AV38" i="5"/>
  <c r="AV21" i="5"/>
  <c r="AV56" i="5"/>
  <c r="AV39" i="5"/>
  <c r="AV57" i="5"/>
  <c r="AV40" i="5"/>
  <c r="AV58" i="5"/>
  <c r="AV43" i="5"/>
  <c r="AV26" i="5"/>
  <c r="AV9" i="5"/>
  <c r="AV44" i="5"/>
  <c r="AV45" i="5"/>
  <c r="AV60" i="5"/>
  <c r="AV17" i="15"/>
  <c r="AV18" i="15"/>
  <c r="AV19" i="15"/>
  <c r="AV20" i="15"/>
  <c r="AV21" i="15"/>
  <c r="AW25" i="7"/>
  <c r="AW26" i="7"/>
  <c r="AW5" i="15"/>
  <c r="AW9" i="7"/>
  <c r="AW10" i="7"/>
  <c r="AW6" i="15"/>
  <c r="AW13" i="7"/>
  <c r="AW14" i="7"/>
  <c r="AW7" i="15"/>
  <c r="AW21" i="7"/>
  <c r="AW22" i="7"/>
  <c r="AW8" i="15"/>
  <c r="AW5" i="7"/>
  <c r="AW6" i="7"/>
  <c r="AW9" i="15"/>
  <c r="AW17" i="7"/>
  <c r="AW18" i="7"/>
  <c r="AW10" i="15"/>
  <c r="AW11" i="15"/>
  <c r="AW12" i="15"/>
  <c r="AW13" i="15"/>
  <c r="AW6" i="6"/>
  <c r="AW7" i="6"/>
  <c r="AW8" i="6"/>
  <c r="AW9" i="6"/>
  <c r="AW10" i="6"/>
  <c r="AW14" i="15"/>
  <c r="AW7" i="8"/>
  <c r="AW15" i="15"/>
  <c r="AW6" i="9"/>
  <c r="AW9" i="9"/>
  <c r="AW10" i="9"/>
  <c r="AW12" i="9"/>
  <c r="AW13" i="9"/>
  <c r="AW15" i="9"/>
  <c r="AW16" i="9"/>
  <c r="AW17" i="9"/>
  <c r="AW16" i="15"/>
  <c r="AW28" i="5"/>
  <c r="AW11" i="5"/>
  <c r="AW46" i="5"/>
  <c r="AW29" i="5"/>
  <c r="AW12" i="5"/>
  <c r="AW47" i="5"/>
  <c r="AW30" i="5"/>
  <c r="AW48" i="5"/>
  <c r="AW31" i="5"/>
  <c r="AW49" i="5"/>
  <c r="AW32" i="5"/>
  <c r="AW50" i="5"/>
  <c r="AW33" i="5"/>
  <c r="AW16" i="5"/>
  <c r="AW51" i="5"/>
  <c r="AW34" i="5"/>
  <c r="AW52" i="5"/>
  <c r="AW35" i="5"/>
  <c r="AW53" i="5"/>
  <c r="AW36" i="5"/>
  <c r="AW19" i="5"/>
  <c r="AW54" i="5"/>
  <c r="AW37" i="5"/>
  <c r="AW55" i="5"/>
  <c r="AW38" i="5"/>
  <c r="AW21" i="5"/>
  <c r="AW56" i="5"/>
  <c r="AW39" i="5"/>
  <c r="AW57" i="5"/>
  <c r="AW40" i="5"/>
  <c r="AW58" i="5"/>
  <c r="AW43" i="5"/>
  <c r="AW26" i="5"/>
  <c r="AW9" i="5"/>
  <c r="AW44" i="5"/>
  <c r="AW45" i="5"/>
  <c r="AW60" i="5"/>
  <c r="AW17" i="15"/>
  <c r="AW18" i="15"/>
  <c r="AW19" i="15"/>
  <c r="AW20" i="15"/>
  <c r="AW21" i="15"/>
  <c r="E42" i="15"/>
  <c r="AX25" i="7"/>
  <c r="AX26" i="7"/>
  <c r="AX5" i="15"/>
  <c r="F28" i="1"/>
  <c r="F29" i="1"/>
  <c r="AX9" i="7"/>
  <c r="AX10" i="7"/>
  <c r="AX6" i="15"/>
  <c r="F62" i="1"/>
  <c r="F63" i="1"/>
  <c r="F36" i="1"/>
  <c r="F37" i="1"/>
  <c r="F38" i="1"/>
  <c r="F39" i="1"/>
  <c r="F66" i="1"/>
  <c r="AX13" i="7"/>
  <c r="AX14" i="7"/>
  <c r="AX7" i="15"/>
  <c r="F46" i="1"/>
  <c r="F47" i="1"/>
  <c r="F48" i="1"/>
  <c r="F30" i="1"/>
  <c r="AX21" i="7"/>
  <c r="AX22" i="7"/>
  <c r="AX8" i="15"/>
  <c r="F57" i="1"/>
  <c r="F56" i="1"/>
  <c r="F64" i="1"/>
  <c r="AX5" i="7"/>
  <c r="AX6" i="7"/>
  <c r="AX9" i="15"/>
  <c r="F58" i="1"/>
  <c r="F60" i="1"/>
  <c r="F65" i="1"/>
  <c r="AX17" i="7"/>
  <c r="AX18" i="7"/>
  <c r="AX10" i="15"/>
  <c r="AX11" i="15"/>
  <c r="AX12" i="15"/>
  <c r="AX13" i="15"/>
  <c r="F53" i="1"/>
  <c r="AX6" i="6"/>
  <c r="AX7" i="6"/>
  <c r="AX8" i="6"/>
  <c r="AX9" i="6"/>
  <c r="AX10" i="6"/>
  <c r="AX14" i="15"/>
  <c r="AX7" i="8"/>
  <c r="AX15" i="15"/>
  <c r="AX17" i="9"/>
  <c r="AX16" i="15"/>
  <c r="AX28" i="5"/>
  <c r="AX11" i="5"/>
  <c r="AX46" i="5"/>
  <c r="AX29" i="5"/>
  <c r="AX12" i="5"/>
  <c r="AX47" i="5"/>
  <c r="AX30" i="5"/>
  <c r="AX48" i="5"/>
  <c r="AX31" i="5"/>
  <c r="AX49" i="5"/>
  <c r="AX32" i="5"/>
  <c r="AX50" i="5"/>
  <c r="AX33" i="5"/>
  <c r="AX16" i="5"/>
  <c r="AX51" i="5"/>
  <c r="AX34" i="5"/>
  <c r="AX52" i="5"/>
  <c r="AX35" i="5"/>
  <c r="AX53" i="5"/>
  <c r="AX36" i="5"/>
  <c r="AX19" i="5"/>
  <c r="AX54" i="5"/>
  <c r="AX37" i="5"/>
  <c r="AX55" i="5"/>
  <c r="AX38" i="5"/>
  <c r="AX21" i="5"/>
  <c r="AX56" i="5"/>
  <c r="AX39" i="5"/>
  <c r="AX57" i="5"/>
  <c r="AX40" i="5"/>
  <c r="AX58" i="5"/>
  <c r="AX43" i="5"/>
  <c r="AX26" i="5"/>
  <c r="AX9" i="5"/>
  <c r="AX44" i="5"/>
  <c r="AX45" i="5"/>
  <c r="AX60" i="5"/>
  <c r="AX17" i="15"/>
  <c r="AX18" i="15"/>
  <c r="AX19" i="15"/>
  <c r="AX20" i="15"/>
  <c r="AX21" i="15"/>
  <c r="AY25" i="7"/>
  <c r="AY26" i="7"/>
  <c r="AY5" i="15"/>
  <c r="AY9" i="7"/>
  <c r="AY10" i="7"/>
  <c r="AY6" i="15"/>
  <c r="AY13" i="7"/>
  <c r="AY14" i="7"/>
  <c r="AY7" i="15"/>
  <c r="AY21" i="7"/>
  <c r="AY22" i="7"/>
  <c r="AY8" i="15"/>
  <c r="AY5" i="7"/>
  <c r="AY6" i="7"/>
  <c r="AY9" i="15"/>
  <c r="AY17" i="7"/>
  <c r="AY18" i="7"/>
  <c r="AY10" i="15"/>
  <c r="AY11" i="15"/>
  <c r="AY12" i="15"/>
  <c r="AY13" i="15"/>
  <c r="AY6" i="6"/>
  <c r="AY7" i="6"/>
  <c r="AY8" i="6"/>
  <c r="AY9" i="6"/>
  <c r="AY10" i="6"/>
  <c r="AY14" i="15"/>
  <c r="AY7" i="8"/>
  <c r="AY15" i="15"/>
  <c r="AY17" i="9"/>
  <c r="AY16" i="15"/>
  <c r="AY28" i="5"/>
  <c r="AY11" i="5"/>
  <c r="AY46" i="5"/>
  <c r="AY29" i="5"/>
  <c r="AY12" i="5"/>
  <c r="AY47" i="5"/>
  <c r="AY30" i="5"/>
  <c r="AY48" i="5"/>
  <c r="AY31" i="5"/>
  <c r="AY49" i="5"/>
  <c r="AY32" i="5"/>
  <c r="AY50" i="5"/>
  <c r="AY33" i="5"/>
  <c r="AY16" i="5"/>
  <c r="AY51" i="5"/>
  <c r="AY34" i="5"/>
  <c r="AY52" i="5"/>
  <c r="AY35" i="5"/>
  <c r="AY53" i="5"/>
  <c r="AY36" i="5"/>
  <c r="AY19" i="5"/>
  <c r="AY54" i="5"/>
  <c r="AY37" i="5"/>
  <c r="AY55" i="5"/>
  <c r="AY38" i="5"/>
  <c r="AY21" i="5"/>
  <c r="AY56" i="5"/>
  <c r="AY39" i="5"/>
  <c r="AY57" i="5"/>
  <c r="AY40" i="5"/>
  <c r="AY58" i="5"/>
  <c r="AY43" i="5"/>
  <c r="AY26" i="5"/>
  <c r="AY9" i="5"/>
  <c r="AY44" i="5"/>
  <c r="AY45" i="5"/>
  <c r="AY60" i="5"/>
  <c r="AY17" i="15"/>
  <c r="AY18" i="15"/>
  <c r="AY19" i="15"/>
  <c r="AY20" i="15"/>
  <c r="AY21" i="15"/>
  <c r="AZ25" i="7"/>
  <c r="AZ26" i="7"/>
  <c r="AZ5" i="15"/>
  <c r="AZ9" i="7"/>
  <c r="AZ10" i="7"/>
  <c r="AZ6" i="15"/>
  <c r="AZ13" i="7"/>
  <c r="AZ14" i="7"/>
  <c r="AZ7" i="15"/>
  <c r="AZ21" i="7"/>
  <c r="AZ22" i="7"/>
  <c r="AZ8" i="15"/>
  <c r="AZ5" i="7"/>
  <c r="AZ6" i="7"/>
  <c r="AZ9" i="15"/>
  <c r="AZ17" i="7"/>
  <c r="AZ18" i="7"/>
  <c r="AZ10" i="15"/>
  <c r="AZ11" i="15"/>
  <c r="AZ12" i="15"/>
  <c r="AZ13" i="15"/>
  <c r="AZ6" i="6"/>
  <c r="AZ7" i="6"/>
  <c r="AZ8" i="6"/>
  <c r="AZ9" i="6"/>
  <c r="AZ10" i="6"/>
  <c r="AZ14" i="15"/>
  <c r="AZ7" i="8"/>
  <c r="AZ15" i="15"/>
  <c r="AZ17" i="9"/>
  <c r="AZ16" i="15"/>
  <c r="AZ28" i="5"/>
  <c r="AZ11" i="5"/>
  <c r="AZ46" i="5"/>
  <c r="AZ29" i="5"/>
  <c r="AZ12" i="5"/>
  <c r="AZ47" i="5"/>
  <c r="AZ30" i="5"/>
  <c r="AZ48" i="5"/>
  <c r="AZ31" i="5"/>
  <c r="AZ49" i="5"/>
  <c r="AZ32" i="5"/>
  <c r="AZ50" i="5"/>
  <c r="AZ33" i="5"/>
  <c r="AZ16" i="5"/>
  <c r="AZ51" i="5"/>
  <c r="AZ34" i="5"/>
  <c r="AZ52" i="5"/>
  <c r="AZ35" i="5"/>
  <c r="AZ53" i="5"/>
  <c r="AZ36" i="5"/>
  <c r="AZ19" i="5"/>
  <c r="AZ54" i="5"/>
  <c r="AZ37" i="5"/>
  <c r="AZ55" i="5"/>
  <c r="AZ38" i="5"/>
  <c r="AZ21" i="5"/>
  <c r="AZ56" i="5"/>
  <c r="AZ39" i="5"/>
  <c r="AZ57" i="5"/>
  <c r="AZ40" i="5"/>
  <c r="AZ58" i="5"/>
  <c r="AZ43" i="5"/>
  <c r="AZ26" i="5"/>
  <c r="AZ9" i="5"/>
  <c r="AZ44" i="5"/>
  <c r="AZ45" i="5"/>
  <c r="AZ60" i="5"/>
  <c r="AZ17" i="15"/>
  <c r="AZ18" i="15"/>
  <c r="AZ19" i="15"/>
  <c r="AZ20" i="15"/>
  <c r="AZ21" i="15"/>
  <c r="BA25" i="7"/>
  <c r="BA26" i="7"/>
  <c r="BA5" i="15"/>
  <c r="BA9" i="7"/>
  <c r="BA10" i="7"/>
  <c r="BA6" i="15"/>
  <c r="BA13" i="7"/>
  <c r="BA14" i="7"/>
  <c r="BA7" i="15"/>
  <c r="BA21" i="7"/>
  <c r="BA22" i="7"/>
  <c r="BA8" i="15"/>
  <c r="BA5" i="7"/>
  <c r="BA6" i="7"/>
  <c r="BA9" i="15"/>
  <c r="BA17" i="7"/>
  <c r="BA18" i="7"/>
  <c r="BA10" i="15"/>
  <c r="BA11" i="15"/>
  <c r="BA12" i="15"/>
  <c r="BA13" i="15"/>
  <c r="BA6" i="6"/>
  <c r="BA7" i="6"/>
  <c r="BA8" i="6"/>
  <c r="BA9" i="6"/>
  <c r="BA10" i="6"/>
  <c r="BA14" i="15"/>
  <c r="BA7" i="8"/>
  <c r="BA15" i="15"/>
  <c r="BA17" i="9"/>
  <c r="BA16" i="15"/>
  <c r="BA28" i="5"/>
  <c r="BA11" i="5"/>
  <c r="BA46" i="5"/>
  <c r="BA29" i="5"/>
  <c r="BA12" i="5"/>
  <c r="BA47" i="5"/>
  <c r="BA30" i="5"/>
  <c r="BA48" i="5"/>
  <c r="BA31" i="5"/>
  <c r="BA49" i="5"/>
  <c r="BA32" i="5"/>
  <c r="BA50" i="5"/>
  <c r="BA33" i="5"/>
  <c r="BA16" i="5"/>
  <c r="BA51" i="5"/>
  <c r="BA34" i="5"/>
  <c r="BA52" i="5"/>
  <c r="BA35" i="5"/>
  <c r="BA53" i="5"/>
  <c r="BA36" i="5"/>
  <c r="BA19" i="5"/>
  <c r="BA54" i="5"/>
  <c r="BA37" i="5"/>
  <c r="BA55" i="5"/>
  <c r="BA38" i="5"/>
  <c r="BA21" i="5"/>
  <c r="BA56" i="5"/>
  <c r="BA39" i="5"/>
  <c r="BA57" i="5"/>
  <c r="BA40" i="5"/>
  <c r="BA58" i="5"/>
  <c r="BA43" i="5"/>
  <c r="BA26" i="5"/>
  <c r="BA9" i="5"/>
  <c r="BA44" i="5"/>
  <c r="BA45" i="5"/>
  <c r="BA60" i="5"/>
  <c r="BA17" i="15"/>
  <c r="BA18" i="15"/>
  <c r="BA19" i="15"/>
  <c r="BA20" i="15"/>
  <c r="BA21" i="15"/>
  <c r="BB25" i="7"/>
  <c r="BB26" i="7"/>
  <c r="BB5" i="15"/>
  <c r="BB9" i="7"/>
  <c r="BB10" i="7"/>
  <c r="BB6" i="15"/>
  <c r="BB13" i="7"/>
  <c r="BB14" i="7"/>
  <c r="BB7" i="15"/>
  <c r="BB21" i="7"/>
  <c r="BB22" i="7"/>
  <c r="BB8" i="15"/>
  <c r="BB5" i="7"/>
  <c r="BB6" i="7"/>
  <c r="BB9" i="15"/>
  <c r="BB17" i="7"/>
  <c r="BB18" i="7"/>
  <c r="BB10" i="15"/>
  <c r="BB11" i="15"/>
  <c r="BB12" i="15"/>
  <c r="BB13" i="15"/>
  <c r="BB6" i="6"/>
  <c r="BB7" i="6"/>
  <c r="BB8" i="6"/>
  <c r="BB9" i="6"/>
  <c r="BB10" i="6"/>
  <c r="BB14" i="15"/>
  <c r="BB7" i="8"/>
  <c r="BB15" i="15"/>
  <c r="BB17" i="9"/>
  <c r="BB16" i="15"/>
  <c r="BB28" i="5"/>
  <c r="BB11" i="5"/>
  <c r="BB46" i="5"/>
  <c r="BB29" i="5"/>
  <c r="BB12" i="5"/>
  <c r="BB47" i="5"/>
  <c r="BB30" i="5"/>
  <c r="BB48" i="5"/>
  <c r="BB31" i="5"/>
  <c r="BB49" i="5"/>
  <c r="BB32" i="5"/>
  <c r="BB50" i="5"/>
  <c r="BB33" i="5"/>
  <c r="BB16" i="5"/>
  <c r="BB51" i="5"/>
  <c r="BB34" i="5"/>
  <c r="BB52" i="5"/>
  <c r="BB35" i="5"/>
  <c r="BB53" i="5"/>
  <c r="BB36" i="5"/>
  <c r="BB19" i="5"/>
  <c r="BB54" i="5"/>
  <c r="BB37" i="5"/>
  <c r="BB55" i="5"/>
  <c r="BB38" i="5"/>
  <c r="BB21" i="5"/>
  <c r="BB56" i="5"/>
  <c r="BB39" i="5"/>
  <c r="BB57" i="5"/>
  <c r="BB40" i="5"/>
  <c r="BB58" i="5"/>
  <c r="BB43" i="5"/>
  <c r="BB26" i="5"/>
  <c r="BB9" i="5"/>
  <c r="BB44" i="5"/>
  <c r="BB45" i="5"/>
  <c r="BB60" i="5"/>
  <c r="BB17" i="15"/>
  <c r="BB18" i="15"/>
  <c r="BB19" i="15"/>
  <c r="BB20" i="15"/>
  <c r="BB21" i="15"/>
  <c r="BC25" i="7"/>
  <c r="BC26" i="7"/>
  <c r="BC5" i="15"/>
  <c r="BC9" i="7"/>
  <c r="BC10" i="7"/>
  <c r="BC6" i="15"/>
  <c r="BC13" i="7"/>
  <c r="BC14" i="7"/>
  <c r="BC7" i="15"/>
  <c r="BC21" i="7"/>
  <c r="BC22" i="7"/>
  <c r="BC8" i="15"/>
  <c r="BC5" i="7"/>
  <c r="BC6" i="7"/>
  <c r="BC9" i="15"/>
  <c r="BC17" i="7"/>
  <c r="BC18" i="7"/>
  <c r="BC10" i="15"/>
  <c r="BC11" i="15"/>
  <c r="BC12" i="15"/>
  <c r="BC13" i="15"/>
  <c r="BC6" i="6"/>
  <c r="BC7" i="6"/>
  <c r="BC8" i="6"/>
  <c r="BC9" i="6"/>
  <c r="BC10" i="6"/>
  <c r="BC14" i="15"/>
  <c r="BC7" i="8"/>
  <c r="BC15" i="15"/>
  <c r="BC17" i="9"/>
  <c r="BC16" i="15"/>
  <c r="BC28" i="5"/>
  <c r="BC11" i="5"/>
  <c r="BC46" i="5"/>
  <c r="BC29" i="5"/>
  <c r="BC12" i="5"/>
  <c r="BC47" i="5"/>
  <c r="BC30" i="5"/>
  <c r="BC48" i="5"/>
  <c r="BC31" i="5"/>
  <c r="BC49" i="5"/>
  <c r="BC32" i="5"/>
  <c r="BC50" i="5"/>
  <c r="BC33" i="5"/>
  <c r="BC16" i="5"/>
  <c r="BC51" i="5"/>
  <c r="BC34" i="5"/>
  <c r="BC52" i="5"/>
  <c r="BC35" i="5"/>
  <c r="BC53" i="5"/>
  <c r="BC36" i="5"/>
  <c r="BC19" i="5"/>
  <c r="BC54" i="5"/>
  <c r="BC37" i="5"/>
  <c r="BC55" i="5"/>
  <c r="BC38" i="5"/>
  <c r="BC21" i="5"/>
  <c r="BC56" i="5"/>
  <c r="BC39" i="5"/>
  <c r="BC57" i="5"/>
  <c r="BC40" i="5"/>
  <c r="BC58" i="5"/>
  <c r="BC43" i="5"/>
  <c r="BC26" i="5"/>
  <c r="BC9" i="5"/>
  <c r="BC44" i="5"/>
  <c r="BC45" i="5"/>
  <c r="BC60" i="5"/>
  <c r="BC17" i="15"/>
  <c r="BC18" i="15"/>
  <c r="BC19" i="15"/>
  <c r="BC20" i="15"/>
  <c r="BC21" i="15"/>
  <c r="BD25" i="7"/>
  <c r="BD26" i="7"/>
  <c r="BD5" i="15"/>
  <c r="BD9" i="7"/>
  <c r="BD10" i="7"/>
  <c r="BD6" i="15"/>
  <c r="BD13" i="7"/>
  <c r="BD14" i="7"/>
  <c r="BD7" i="15"/>
  <c r="BD21" i="7"/>
  <c r="BD22" i="7"/>
  <c r="BD8" i="15"/>
  <c r="BD5" i="7"/>
  <c r="BD6" i="7"/>
  <c r="BD9" i="15"/>
  <c r="BD17" i="7"/>
  <c r="BD18" i="7"/>
  <c r="BD10" i="15"/>
  <c r="BD11" i="15"/>
  <c r="BD12" i="15"/>
  <c r="BD13" i="15"/>
  <c r="BD6" i="6"/>
  <c r="BD7" i="6"/>
  <c r="BD8" i="6"/>
  <c r="BD9" i="6"/>
  <c r="BD10" i="6"/>
  <c r="BD14" i="15"/>
  <c r="BD7" i="8"/>
  <c r="BD15" i="15"/>
  <c r="BD17" i="9"/>
  <c r="BD16" i="15"/>
  <c r="BD28" i="5"/>
  <c r="BD11" i="5"/>
  <c r="BD46" i="5"/>
  <c r="BD29" i="5"/>
  <c r="BD12" i="5"/>
  <c r="BD47" i="5"/>
  <c r="BD30" i="5"/>
  <c r="BD48" i="5"/>
  <c r="BD31" i="5"/>
  <c r="BD49" i="5"/>
  <c r="BD32" i="5"/>
  <c r="BD50" i="5"/>
  <c r="BD33" i="5"/>
  <c r="BD16" i="5"/>
  <c r="BD51" i="5"/>
  <c r="BD34" i="5"/>
  <c r="BD52" i="5"/>
  <c r="BD35" i="5"/>
  <c r="BD53" i="5"/>
  <c r="BD36" i="5"/>
  <c r="BD19" i="5"/>
  <c r="BD54" i="5"/>
  <c r="BD37" i="5"/>
  <c r="BD55" i="5"/>
  <c r="BD38" i="5"/>
  <c r="BD21" i="5"/>
  <c r="BD56" i="5"/>
  <c r="BD39" i="5"/>
  <c r="BD57" i="5"/>
  <c r="BD40" i="5"/>
  <c r="BD58" i="5"/>
  <c r="BD43" i="5"/>
  <c r="BD26" i="5"/>
  <c r="BD9" i="5"/>
  <c r="BD44" i="5"/>
  <c r="BD45" i="5"/>
  <c r="BD60" i="5"/>
  <c r="BD17" i="15"/>
  <c r="BD18" i="15"/>
  <c r="BD19" i="15"/>
  <c r="BD20" i="15"/>
  <c r="BD21" i="15"/>
  <c r="BE25" i="7"/>
  <c r="BE26" i="7"/>
  <c r="BE5" i="15"/>
  <c r="BE9" i="7"/>
  <c r="BE10" i="7"/>
  <c r="BE6" i="15"/>
  <c r="BE13" i="7"/>
  <c r="BE14" i="7"/>
  <c r="BE7" i="15"/>
  <c r="BE21" i="7"/>
  <c r="BE22" i="7"/>
  <c r="BE8" i="15"/>
  <c r="BE5" i="7"/>
  <c r="BE6" i="7"/>
  <c r="BE9" i="15"/>
  <c r="BE17" i="7"/>
  <c r="BE18" i="7"/>
  <c r="BE10" i="15"/>
  <c r="BE11" i="15"/>
  <c r="BE12" i="15"/>
  <c r="BE13" i="15"/>
  <c r="BE6" i="6"/>
  <c r="BE7" i="6"/>
  <c r="BE8" i="6"/>
  <c r="BE9" i="6"/>
  <c r="BE10" i="6"/>
  <c r="BE14" i="15"/>
  <c r="BE7" i="8"/>
  <c r="BE15" i="15"/>
  <c r="BE17" i="9"/>
  <c r="BE16" i="15"/>
  <c r="BE28" i="5"/>
  <c r="BE11" i="5"/>
  <c r="BE46" i="5"/>
  <c r="BE29" i="5"/>
  <c r="BE12" i="5"/>
  <c r="BE47" i="5"/>
  <c r="BE30" i="5"/>
  <c r="BE48" i="5"/>
  <c r="BE31" i="5"/>
  <c r="BE49" i="5"/>
  <c r="BE32" i="5"/>
  <c r="BE50" i="5"/>
  <c r="BE33" i="5"/>
  <c r="BE16" i="5"/>
  <c r="BE51" i="5"/>
  <c r="BE34" i="5"/>
  <c r="BE52" i="5"/>
  <c r="BE35" i="5"/>
  <c r="BE53" i="5"/>
  <c r="BE36" i="5"/>
  <c r="BE19" i="5"/>
  <c r="BE54" i="5"/>
  <c r="BE37" i="5"/>
  <c r="BE55" i="5"/>
  <c r="BE38" i="5"/>
  <c r="BE21" i="5"/>
  <c r="BE56" i="5"/>
  <c r="BE39" i="5"/>
  <c r="BE57" i="5"/>
  <c r="BE40" i="5"/>
  <c r="BE58" i="5"/>
  <c r="BE43" i="5"/>
  <c r="BE26" i="5"/>
  <c r="BE9" i="5"/>
  <c r="BE44" i="5"/>
  <c r="BE45" i="5"/>
  <c r="BE60" i="5"/>
  <c r="BE17" i="15"/>
  <c r="BE18" i="15"/>
  <c r="BE19" i="15"/>
  <c r="BE20" i="15"/>
  <c r="BE21" i="15"/>
  <c r="BF25" i="7"/>
  <c r="BF26" i="7"/>
  <c r="BF5" i="15"/>
  <c r="BF9" i="7"/>
  <c r="BF10" i="7"/>
  <c r="BF6" i="15"/>
  <c r="BF13" i="7"/>
  <c r="BF14" i="7"/>
  <c r="BF7" i="15"/>
  <c r="BF21" i="7"/>
  <c r="BF22" i="7"/>
  <c r="BF8" i="15"/>
  <c r="BF5" i="7"/>
  <c r="BF6" i="7"/>
  <c r="BF9" i="15"/>
  <c r="BF17" i="7"/>
  <c r="BF18" i="7"/>
  <c r="BF10" i="15"/>
  <c r="BF11" i="15"/>
  <c r="BF12" i="15"/>
  <c r="BF13" i="15"/>
  <c r="BF6" i="6"/>
  <c r="BF7" i="6"/>
  <c r="BF8" i="6"/>
  <c r="BF9" i="6"/>
  <c r="BF10" i="6"/>
  <c r="BF14" i="15"/>
  <c r="BF7" i="8"/>
  <c r="BF15" i="15"/>
  <c r="BF17" i="9"/>
  <c r="BF16" i="15"/>
  <c r="BF28" i="5"/>
  <c r="BF11" i="5"/>
  <c r="BF46" i="5"/>
  <c r="BF29" i="5"/>
  <c r="BF12" i="5"/>
  <c r="BF47" i="5"/>
  <c r="BF30" i="5"/>
  <c r="BF48" i="5"/>
  <c r="BF31" i="5"/>
  <c r="BF49" i="5"/>
  <c r="BF32" i="5"/>
  <c r="BF50" i="5"/>
  <c r="BF33" i="5"/>
  <c r="BF16" i="5"/>
  <c r="BF51" i="5"/>
  <c r="BF34" i="5"/>
  <c r="BF52" i="5"/>
  <c r="BF35" i="5"/>
  <c r="BF53" i="5"/>
  <c r="BF36" i="5"/>
  <c r="BF19" i="5"/>
  <c r="BF54" i="5"/>
  <c r="BF37" i="5"/>
  <c r="BF55" i="5"/>
  <c r="BF38" i="5"/>
  <c r="BF21" i="5"/>
  <c r="BF56" i="5"/>
  <c r="BF39" i="5"/>
  <c r="BF57" i="5"/>
  <c r="BF40" i="5"/>
  <c r="BF58" i="5"/>
  <c r="BF43" i="5"/>
  <c r="BF26" i="5"/>
  <c r="BF9" i="5"/>
  <c r="BF44" i="5"/>
  <c r="BF45" i="5"/>
  <c r="BF60" i="5"/>
  <c r="BF17" i="15"/>
  <c r="BF18" i="15"/>
  <c r="BF19" i="15"/>
  <c r="BF20" i="15"/>
  <c r="BF21" i="15"/>
  <c r="BG25" i="7"/>
  <c r="BG26" i="7"/>
  <c r="BG5" i="15"/>
  <c r="BG9" i="7"/>
  <c r="BG10" i="7"/>
  <c r="BG6" i="15"/>
  <c r="BG13" i="7"/>
  <c r="BG14" i="7"/>
  <c r="BG7" i="15"/>
  <c r="BG21" i="7"/>
  <c r="BG22" i="7"/>
  <c r="BG8" i="15"/>
  <c r="BG5" i="7"/>
  <c r="BG6" i="7"/>
  <c r="BG9" i="15"/>
  <c r="BG17" i="7"/>
  <c r="BG18" i="7"/>
  <c r="BG10" i="15"/>
  <c r="BG11" i="15"/>
  <c r="BG12" i="15"/>
  <c r="BG13" i="15"/>
  <c r="BG6" i="6"/>
  <c r="BG7" i="6"/>
  <c r="BG8" i="6"/>
  <c r="BG9" i="6"/>
  <c r="BG10" i="6"/>
  <c r="BG14" i="15"/>
  <c r="BG7" i="8"/>
  <c r="BG15" i="15"/>
  <c r="BG17" i="9"/>
  <c r="BG16" i="15"/>
  <c r="BG28" i="5"/>
  <c r="BG11" i="5"/>
  <c r="BG46" i="5"/>
  <c r="BG29" i="5"/>
  <c r="BG12" i="5"/>
  <c r="BG47" i="5"/>
  <c r="BG30" i="5"/>
  <c r="BG48" i="5"/>
  <c r="BG31" i="5"/>
  <c r="BG49" i="5"/>
  <c r="BG32" i="5"/>
  <c r="BG50" i="5"/>
  <c r="BG33" i="5"/>
  <c r="BG16" i="5"/>
  <c r="BG51" i="5"/>
  <c r="BG34" i="5"/>
  <c r="BG52" i="5"/>
  <c r="BG35" i="5"/>
  <c r="BG53" i="5"/>
  <c r="BG36" i="5"/>
  <c r="BG19" i="5"/>
  <c r="BG54" i="5"/>
  <c r="BG37" i="5"/>
  <c r="BG55" i="5"/>
  <c r="BG38" i="5"/>
  <c r="BG21" i="5"/>
  <c r="BG56" i="5"/>
  <c r="BG39" i="5"/>
  <c r="BG57" i="5"/>
  <c r="BG40" i="5"/>
  <c r="BG58" i="5"/>
  <c r="BG43" i="5"/>
  <c r="BG26" i="5"/>
  <c r="BG9" i="5"/>
  <c r="BG44" i="5"/>
  <c r="BG45" i="5"/>
  <c r="BG60" i="5"/>
  <c r="BG17" i="15"/>
  <c r="BG18" i="15"/>
  <c r="BG19" i="15"/>
  <c r="BG20" i="15"/>
  <c r="BG21" i="15"/>
  <c r="BH25" i="7"/>
  <c r="BH26" i="7"/>
  <c r="BH5" i="15"/>
  <c r="BH9" i="7"/>
  <c r="BH10" i="7"/>
  <c r="BH6" i="15"/>
  <c r="BH13" i="7"/>
  <c r="BH14" i="7"/>
  <c r="BH7" i="15"/>
  <c r="BH21" i="7"/>
  <c r="BH22" i="7"/>
  <c r="BH8" i="15"/>
  <c r="BH5" i="7"/>
  <c r="BH6" i="7"/>
  <c r="BH9" i="15"/>
  <c r="BH17" i="7"/>
  <c r="BH18" i="7"/>
  <c r="BH10" i="15"/>
  <c r="BH11" i="15"/>
  <c r="BH12" i="15"/>
  <c r="BH13" i="15"/>
  <c r="BH6" i="6"/>
  <c r="BH7" i="6"/>
  <c r="BH8" i="6"/>
  <c r="BH9" i="6"/>
  <c r="BH10" i="6"/>
  <c r="BH14" i="15"/>
  <c r="BH7" i="8"/>
  <c r="BH15" i="15"/>
  <c r="BH17" i="9"/>
  <c r="BH16" i="15"/>
  <c r="BH28" i="5"/>
  <c r="BH11" i="5"/>
  <c r="BH46" i="5"/>
  <c r="BH29" i="5"/>
  <c r="BH12" i="5"/>
  <c r="BH47" i="5"/>
  <c r="BH30" i="5"/>
  <c r="BH48" i="5"/>
  <c r="BH31" i="5"/>
  <c r="BH49" i="5"/>
  <c r="BH32" i="5"/>
  <c r="BH50" i="5"/>
  <c r="BH33" i="5"/>
  <c r="BH16" i="5"/>
  <c r="BH51" i="5"/>
  <c r="BH34" i="5"/>
  <c r="BH52" i="5"/>
  <c r="BH35" i="5"/>
  <c r="BH53" i="5"/>
  <c r="BH36" i="5"/>
  <c r="BH19" i="5"/>
  <c r="BH54" i="5"/>
  <c r="BH37" i="5"/>
  <c r="BH55" i="5"/>
  <c r="BH38" i="5"/>
  <c r="BH21" i="5"/>
  <c r="BH56" i="5"/>
  <c r="BH39" i="5"/>
  <c r="BH57" i="5"/>
  <c r="BH40" i="5"/>
  <c r="BH58" i="5"/>
  <c r="BH43" i="5"/>
  <c r="BH26" i="5"/>
  <c r="BH9" i="5"/>
  <c r="BH44" i="5"/>
  <c r="BH45" i="5"/>
  <c r="BH60" i="5"/>
  <c r="BH17" i="15"/>
  <c r="BH18" i="15"/>
  <c r="BH19" i="15"/>
  <c r="BH20" i="15"/>
  <c r="BH21" i="15"/>
  <c r="BI25" i="7"/>
  <c r="BI26" i="7"/>
  <c r="BI5" i="15"/>
  <c r="BI9" i="7"/>
  <c r="BI10" i="7"/>
  <c r="BI6" i="15"/>
  <c r="BI13" i="7"/>
  <c r="BI14" i="7"/>
  <c r="BI7" i="15"/>
  <c r="BI21" i="7"/>
  <c r="BI22" i="7"/>
  <c r="BI8" i="15"/>
  <c r="BI5" i="7"/>
  <c r="BI6" i="7"/>
  <c r="BI9" i="15"/>
  <c r="BI17" i="7"/>
  <c r="BI18" i="7"/>
  <c r="BI10" i="15"/>
  <c r="BI11" i="15"/>
  <c r="BI12" i="15"/>
  <c r="BI13" i="15"/>
  <c r="BI6" i="6"/>
  <c r="BI7" i="6"/>
  <c r="BI8" i="6"/>
  <c r="BI9" i="6"/>
  <c r="BI10" i="6"/>
  <c r="BI14" i="15"/>
  <c r="BI7" i="8"/>
  <c r="BI15" i="15"/>
  <c r="BI17" i="9"/>
  <c r="BI16" i="15"/>
  <c r="BI28" i="5"/>
  <c r="BI11" i="5"/>
  <c r="BI46" i="5"/>
  <c r="BI29" i="5"/>
  <c r="BI12" i="5"/>
  <c r="BI47" i="5"/>
  <c r="BI30" i="5"/>
  <c r="BI48" i="5"/>
  <c r="BI31" i="5"/>
  <c r="BI49" i="5"/>
  <c r="BI32" i="5"/>
  <c r="BI50" i="5"/>
  <c r="BI33" i="5"/>
  <c r="BI16" i="5"/>
  <c r="BI51" i="5"/>
  <c r="BI34" i="5"/>
  <c r="BI52" i="5"/>
  <c r="BI35" i="5"/>
  <c r="BI53" i="5"/>
  <c r="BI36" i="5"/>
  <c r="BI19" i="5"/>
  <c r="BI54" i="5"/>
  <c r="BI37" i="5"/>
  <c r="BI55" i="5"/>
  <c r="BI38" i="5"/>
  <c r="BI21" i="5"/>
  <c r="BI56" i="5"/>
  <c r="BI39" i="5"/>
  <c r="BI57" i="5"/>
  <c r="BI40" i="5"/>
  <c r="BI58" i="5"/>
  <c r="BI43" i="5"/>
  <c r="BI26" i="5"/>
  <c r="BI9" i="5"/>
  <c r="BI44" i="5"/>
  <c r="BI45" i="5"/>
  <c r="BI60" i="5"/>
  <c r="BI17" i="15"/>
  <c r="BI18" i="15"/>
  <c r="BI19" i="15"/>
  <c r="BI20" i="15"/>
  <c r="BI21" i="15"/>
  <c r="F42" i="15"/>
  <c r="B44" i="15"/>
  <c r="B47" i="15"/>
  <c r="B48" i="15"/>
  <c r="B49" i="15"/>
  <c r="B46" i="15"/>
  <c r="B26" i="15"/>
  <c r="C26" i="15"/>
  <c r="D26" i="15"/>
  <c r="E26" i="15"/>
  <c r="F26" i="15"/>
  <c r="B27" i="15"/>
  <c r="C27" i="15"/>
  <c r="D27" i="15"/>
  <c r="E27" i="15"/>
  <c r="F27" i="15"/>
  <c r="B28" i="15"/>
  <c r="C28" i="15"/>
  <c r="D28" i="15"/>
  <c r="E28" i="15"/>
  <c r="F28" i="15"/>
  <c r="B29" i="15"/>
  <c r="C29" i="15"/>
  <c r="D29" i="15"/>
  <c r="E29" i="15"/>
  <c r="F29" i="15"/>
  <c r="B30" i="15"/>
  <c r="C30" i="15"/>
  <c r="D30" i="15"/>
  <c r="E30" i="15"/>
  <c r="F30" i="15"/>
  <c r="B31" i="15"/>
  <c r="C31" i="15"/>
  <c r="D31" i="15"/>
  <c r="E31" i="15"/>
  <c r="F31" i="15"/>
  <c r="B32" i="15"/>
  <c r="C32" i="15"/>
  <c r="D32" i="15"/>
  <c r="E32" i="15"/>
  <c r="F32" i="15"/>
  <c r="B33" i="15"/>
  <c r="C33" i="15"/>
  <c r="D33" i="15"/>
  <c r="E33" i="15"/>
  <c r="F33" i="15"/>
  <c r="B34" i="15"/>
  <c r="C34" i="15"/>
  <c r="D34" i="15"/>
  <c r="E34" i="15"/>
  <c r="F34" i="15"/>
  <c r="B35" i="15"/>
  <c r="C35" i="15"/>
  <c r="D35" i="15"/>
  <c r="E35" i="15"/>
  <c r="F35" i="15"/>
  <c r="B36" i="15"/>
  <c r="C36" i="15"/>
  <c r="D36" i="15"/>
  <c r="E36" i="15"/>
  <c r="F36" i="15"/>
  <c r="B37" i="15"/>
  <c r="C37" i="15"/>
  <c r="D37" i="15"/>
  <c r="E37" i="15"/>
  <c r="F37" i="15"/>
  <c r="B38" i="15"/>
  <c r="C38" i="15"/>
  <c r="D38" i="15"/>
  <c r="E38" i="15"/>
  <c r="F38" i="15"/>
  <c r="B39" i="15"/>
  <c r="C39" i="15"/>
  <c r="D39" i="15"/>
  <c r="E39" i="15"/>
  <c r="F39" i="15"/>
  <c r="B40" i="15"/>
  <c r="C40" i="15"/>
  <c r="D40" i="15"/>
  <c r="E40" i="15"/>
  <c r="F40" i="15"/>
  <c r="B41" i="15"/>
  <c r="C41" i="15"/>
  <c r="D41" i="15"/>
  <c r="E41" i="15"/>
  <c r="F41" i="15"/>
  <c r="C86" i="5"/>
  <c r="C87" i="5"/>
  <c r="C88" i="5"/>
  <c r="C89" i="5"/>
  <c r="C91" i="5"/>
  <c r="C94" i="5"/>
  <c r="C96" i="5"/>
  <c r="C97" i="5"/>
  <c r="C99" i="5"/>
  <c r="D86" i="5"/>
  <c r="D87" i="5"/>
  <c r="D91" i="5"/>
  <c r="D96" i="5"/>
  <c r="D99" i="5"/>
  <c r="E86" i="5"/>
  <c r="E87" i="5"/>
  <c r="E91" i="5"/>
  <c r="E94" i="5"/>
  <c r="E96" i="5"/>
  <c r="E99" i="5"/>
  <c r="F86" i="5"/>
  <c r="F87" i="5"/>
  <c r="F91" i="5"/>
  <c r="F94" i="5"/>
  <c r="F96" i="5"/>
  <c r="F99" i="5"/>
  <c r="B99" i="5"/>
  <c r="C84" i="5"/>
  <c r="D84" i="5"/>
  <c r="E84" i="5"/>
  <c r="F84" i="5"/>
  <c r="D100" i="5"/>
  <c r="F100" i="5"/>
  <c r="E100" i="5"/>
  <c r="C100" i="5"/>
  <c r="B100" i="5"/>
  <c r="B66" i="5"/>
  <c r="C66" i="5"/>
  <c r="D66" i="5"/>
  <c r="E66" i="5"/>
  <c r="F66" i="5"/>
  <c r="B67" i="5"/>
  <c r="C67" i="5"/>
  <c r="D67" i="5"/>
  <c r="E67" i="5"/>
  <c r="F67" i="5"/>
  <c r="B68" i="5"/>
  <c r="C68" i="5"/>
  <c r="D68" i="5"/>
  <c r="E68" i="5"/>
  <c r="F68" i="5"/>
  <c r="B69" i="5"/>
  <c r="C69" i="5"/>
  <c r="D69" i="5"/>
  <c r="E69" i="5"/>
  <c r="F69" i="5"/>
  <c r="B70" i="5"/>
  <c r="C70" i="5"/>
  <c r="D70" i="5"/>
  <c r="E70" i="5"/>
  <c r="F70" i="5"/>
  <c r="B71" i="5"/>
  <c r="C71" i="5"/>
  <c r="D71" i="5"/>
  <c r="E71" i="5"/>
  <c r="F71" i="5"/>
  <c r="B72" i="5"/>
  <c r="C72" i="5"/>
  <c r="D72" i="5"/>
  <c r="E72" i="5"/>
  <c r="F72" i="5"/>
  <c r="B73" i="5"/>
  <c r="C73" i="5"/>
  <c r="D73" i="5"/>
  <c r="E73" i="5"/>
  <c r="F73" i="5"/>
  <c r="B74" i="5"/>
  <c r="C74" i="5"/>
  <c r="D74" i="5"/>
  <c r="E74" i="5"/>
  <c r="F74" i="5"/>
  <c r="B75" i="5"/>
  <c r="C75" i="5"/>
  <c r="D75" i="5"/>
  <c r="E75" i="5"/>
  <c r="F75" i="5"/>
  <c r="B76" i="5"/>
  <c r="C76" i="5"/>
  <c r="D76" i="5"/>
  <c r="E76" i="5"/>
  <c r="F76" i="5"/>
  <c r="B77" i="5"/>
  <c r="C77" i="5"/>
  <c r="D77" i="5"/>
  <c r="E77" i="5"/>
  <c r="F77" i="5"/>
  <c r="B78" i="5"/>
  <c r="C78" i="5"/>
  <c r="D78" i="5"/>
  <c r="E78" i="5"/>
  <c r="F78" i="5"/>
  <c r="B79" i="5"/>
  <c r="C79" i="5"/>
  <c r="D79" i="5"/>
  <c r="E79" i="5"/>
  <c r="F79" i="5"/>
  <c r="F65" i="5"/>
  <c r="E65" i="5"/>
  <c r="D65" i="5"/>
  <c r="C65" i="5"/>
  <c r="B65" i="5"/>
  <c r="F80" i="5"/>
  <c r="E80" i="5"/>
  <c r="D80" i="5"/>
  <c r="C80" i="5"/>
  <c r="B80" i="5"/>
  <c r="B15" i="6"/>
  <c r="C15" i="6"/>
  <c r="D15" i="6"/>
  <c r="E15" i="6"/>
  <c r="F15" i="6"/>
  <c r="B16" i="6"/>
  <c r="C16" i="6"/>
  <c r="D16" i="6"/>
  <c r="E16" i="6"/>
  <c r="F16" i="6"/>
  <c r="B17" i="6"/>
  <c r="C17" i="6"/>
  <c r="D17" i="6"/>
  <c r="E17" i="6"/>
  <c r="F17" i="6"/>
  <c r="B18" i="6"/>
  <c r="C18" i="6"/>
  <c r="D18" i="6"/>
  <c r="E18" i="6"/>
  <c r="F18" i="6"/>
  <c r="F14" i="6"/>
  <c r="E14" i="6"/>
  <c r="D14" i="6"/>
  <c r="C14" i="6"/>
  <c r="B14" i="6"/>
  <c r="C19" i="6"/>
  <c r="D19" i="6"/>
  <c r="E19" i="6"/>
  <c r="F19" i="6"/>
  <c r="B19" i="6"/>
  <c r="C21" i="9"/>
  <c r="C22" i="9"/>
  <c r="C23" i="9"/>
  <c r="C24" i="9"/>
  <c r="C25" i="9"/>
  <c r="C26" i="9"/>
  <c r="C27" i="9"/>
  <c r="C28" i="9"/>
  <c r="C29" i="9"/>
  <c r="C30" i="9"/>
  <c r="C31" i="9"/>
  <c r="C32" i="9"/>
  <c r="C33" i="9"/>
  <c r="D21" i="9"/>
  <c r="D22" i="9"/>
  <c r="D23" i="9"/>
  <c r="D24" i="9"/>
  <c r="D25" i="9"/>
  <c r="D26" i="9"/>
  <c r="D27" i="9"/>
  <c r="D28" i="9"/>
  <c r="D29" i="9"/>
  <c r="D30" i="9"/>
  <c r="D31" i="9"/>
  <c r="D32" i="9"/>
  <c r="D33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F33" i="9"/>
  <c r="B21" i="9"/>
  <c r="B22" i="9"/>
  <c r="B23" i="9"/>
  <c r="B24" i="9"/>
  <c r="B25" i="9"/>
  <c r="B26" i="9"/>
  <c r="B27" i="9"/>
  <c r="B28" i="9"/>
  <c r="B29" i="9"/>
  <c r="B30" i="9"/>
  <c r="B31" i="9"/>
  <c r="B32" i="9"/>
  <c r="B33" i="9"/>
  <c r="C10" i="8"/>
  <c r="C12" i="8"/>
  <c r="D10" i="8"/>
  <c r="D12" i="8"/>
  <c r="E10" i="8"/>
  <c r="E12" i="8"/>
  <c r="F10" i="8"/>
  <c r="F12" i="8"/>
  <c r="B10" i="8"/>
  <c r="B11" i="8"/>
  <c r="B12" i="8"/>
  <c r="B23" i="15"/>
  <c r="C23" i="15"/>
  <c r="D23" i="15"/>
  <c r="E23" i="15"/>
  <c r="F23" i="15"/>
  <c r="G23" i="15"/>
  <c r="H23" i="15"/>
  <c r="I23" i="15"/>
  <c r="J23" i="15"/>
  <c r="K23" i="15"/>
  <c r="L23" i="15"/>
  <c r="M23" i="15"/>
  <c r="N23" i="15"/>
  <c r="O23" i="15"/>
  <c r="P23" i="15"/>
  <c r="Q23" i="15"/>
  <c r="R23" i="15"/>
  <c r="S23" i="15"/>
  <c r="C28" i="7"/>
  <c r="D28" i="7"/>
  <c r="E28" i="7"/>
  <c r="F28" i="7"/>
  <c r="G28" i="7"/>
  <c r="H28" i="7"/>
  <c r="I28" i="7"/>
  <c r="J28" i="7"/>
  <c r="K28" i="7"/>
  <c r="L28" i="7"/>
  <c r="M28" i="7"/>
  <c r="N28" i="7"/>
  <c r="O28" i="7"/>
  <c r="P28" i="7"/>
  <c r="Q28" i="7"/>
  <c r="R28" i="7"/>
  <c r="S28" i="7"/>
  <c r="T28" i="7"/>
  <c r="U28" i="7"/>
  <c r="V28" i="7"/>
  <c r="W28" i="7"/>
  <c r="X28" i="7"/>
  <c r="Y28" i="7"/>
  <c r="Z28" i="7"/>
  <c r="AA28" i="7"/>
  <c r="AB28" i="7"/>
  <c r="AC28" i="7"/>
  <c r="AD28" i="7"/>
  <c r="AE28" i="7"/>
  <c r="AF28" i="7"/>
  <c r="AG28" i="7"/>
  <c r="AH28" i="7"/>
  <c r="AI28" i="7"/>
  <c r="AJ28" i="7"/>
  <c r="AK28" i="7"/>
  <c r="AL28" i="7"/>
  <c r="AM28" i="7"/>
  <c r="AN28" i="7"/>
  <c r="AO28" i="7"/>
  <c r="AP28" i="7"/>
  <c r="AQ28" i="7"/>
  <c r="AR28" i="7"/>
  <c r="AS28" i="7"/>
  <c r="AT28" i="7"/>
  <c r="AU28" i="7"/>
  <c r="AV28" i="7"/>
  <c r="AW28" i="7"/>
  <c r="AX28" i="7"/>
  <c r="AY28" i="7"/>
  <c r="AZ28" i="7"/>
  <c r="BA28" i="7"/>
  <c r="BB28" i="7"/>
  <c r="BC28" i="7"/>
  <c r="BD28" i="7"/>
  <c r="BE28" i="7"/>
  <c r="BF28" i="7"/>
  <c r="BG28" i="7"/>
  <c r="BH28" i="7"/>
  <c r="BI28" i="7"/>
  <c r="B28" i="7"/>
  <c r="F36" i="7"/>
  <c r="E36" i="7"/>
  <c r="D36" i="7"/>
  <c r="C36" i="7"/>
  <c r="B36" i="7"/>
  <c r="F35" i="7"/>
  <c r="E35" i="7"/>
  <c r="D35" i="7"/>
  <c r="C35" i="7"/>
  <c r="B35" i="7"/>
  <c r="F34" i="7"/>
  <c r="E34" i="7"/>
  <c r="D34" i="7"/>
  <c r="C34" i="7"/>
  <c r="B34" i="7"/>
  <c r="F33" i="7"/>
  <c r="E33" i="7"/>
  <c r="D33" i="7"/>
  <c r="C33" i="7"/>
  <c r="B33" i="7"/>
  <c r="F32" i="7"/>
  <c r="E32" i="7"/>
  <c r="D32" i="7"/>
  <c r="C32" i="7"/>
  <c r="B32" i="7"/>
  <c r="F31" i="7"/>
  <c r="E31" i="7"/>
  <c r="D31" i="7"/>
  <c r="C31" i="7"/>
  <c r="B31" i="7"/>
  <c r="F37" i="7"/>
  <c r="E37" i="7"/>
  <c r="D37" i="7"/>
  <c r="C37" i="7"/>
  <c r="B37" i="7"/>
  <c r="B28" i="1"/>
  <c r="C53" i="1"/>
  <c r="D53" i="1"/>
  <c r="B44" i="1"/>
  <c r="C44" i="1"/>
  <c r="D44" i="1"/>
  <c r="E44" i="1"/>
  <c r="F44" i="1"/>
  <c r="C45" i="1"/>
  <c r="D45" i="1"/>
  <c r="E45" i="1"/>
  <c r="F45" i="1"/>
  <c r="C42" i="1"/>
  <c r="D42" i="1"/>
  <c r="E42" i="1"/>
  <c r="F42" i="1"/>
  <c r="C41" i="1"/>
  <c r="D41" i="1"/>
  <c r="E41" i="1"/>
  <c r="F41" i="1"/>
  <c r="C40" i="1"/>
  <c r="D40" i="1"/>
  <c r="E40" i="1"/>
  <c r="F40" i="1"/>
  <c r="C34" i="1"/>
  <c r="D34" i="1"/>
  <c r="E34" i="1"/>
  <c r="F34" i="1"/>
  <c r="C35" i="1"/>
  <c r="D35" i="1"/>
  <c r="E35" i="1"/>
  <c r="F35" i="1"/>
  <c r="C33" i="1"/>
  <c r="A2" i="6"/>
  <c r="A2" i="9"/>
  <c r="A3" i="5"/>
  <c r="A2" i="5"/>
  <c r="A2" i="8"/>
  <c r="A2" i="15"/>
  <c r="T23" i="15"/>
  <c r="U23" i="15"/>
  <c r="V23" i="15"/>
  <c r="W23" i="15"/>
  <c r="X23" i="15"/>
  <c r="Y23" i="15"/>
  <c r="Z23" i="15"/>
  <c r="AA23" i="15"/>
  <c r="AB23" i="15"/>
  <c r="AC23" i="15"/>
  <c r="AD23" i="15"/>
  <c r="AE23" i="15"/>
  <c r="AF23" i="15"/>
  <c r="AG23" i="15"/>
  <c r="AH23" i="15"/>
  <c r="AI23" i="15"/>
  <c r="AJ23" i="15"/>
  <c r="AK23" i="15"/>
  <c r="AL23" i="15"/>
  <c r="AM23" i="15"/>
  <c r="AN23" i="15"/>
  <c r="AO23" i="15"/>
  <c r="AP23" i="15"/>
  <c r="AQ23" i="15"/>
  <c r="AR23" i="15"/>
  <c r="AS23" i="15"/>
  <c r="AT23" i="15"/>
  <c r="AU23" i="15"/>
  <c r="AV23" i="15"/>
  <c r="AW23" i="15"/>
  <c r="AX23" i="15"/>
  <c r="AY23" i="15"/>
  <c r="AZ23" i="15"/>
  <c r="BA23" i="15"/>
  <c r="BB23" i="15"/>
  <c r="BC23" i="15"/>
  <c r="BD23" i="15"/>
  <c r="BE23" i="15"/>
  <c r="BF23" i="15"/>
  <c r="BG23" i="15"/>
  <c r="BH23" i="15"/>
  <c r="BI23" i="15"/>
  <c r="A2" i="1"/>
  <c r="A2" i="7"/>
</calcChain>
</file>

<file path=xl/comments1.xml><?xml version="1.0" encoding="utf-8"?>
<comments xmlns="http://schemas.openxmlformats.org/spreadsheetml/2006/main">
  <authors>
    <author>jd</author>
  </authors>
  <commentList>
    <comment ref="B15" authorId="0" shapeId="0">
      <text>
        <r>
          <rPr>
            <b/>
            <sz val="9"/>
            <color indexed="81"/>
            <rFont val="Tahoma"/>
            <family val="2"/>
          </rPr>
          <t>jd:</t>
        </r>
        <r>
          <rPr>
            <sz val="9"/>
            <color indexed="81"/>
            <rFont val="Tahoma"/>
            <family val="2"/>
          </rPr>
          <t xml:space="preserve">
Valor médio previsto para os próximos anos.</t>
        </r>
      </text>
    </comment>
    <comment ref="B16" authorId="0" shapeId="0">
      <text>
        <r>
          <rPr>
            <b/>
            <sz val="9"/>
            <color indexed="81"/>
            <rFont val="Tahoma"/>
            <family val="2"/>
          </rPr>
          <t>jd:</t>
        </r>
        <r>
          <rPr>
            <sz val="9"/>
            <color indexed="81"/>
            <rFont val="Tahoma"/>
            <family val="2"/>
          </rPr>
          <t xml:space="preserve">
Cidade de São Paulo, sede do Tourbr.com</t>
        </r>
      </text>
    </comment>
    <comment ref="B23" authorId="0" shapeId="0">
      <text>
        <r>
          <rPr>
            <b/>
            <sz val="9"/>
            <color indexed="81"/>
            <rFont val="Tahoma"/>
            <family val="2"/>
          </rPr>
          <t>jd:</t>
        </r>
        <r>
          <rPr>
            <sz val="9"/>
            <color indexed="81"/>
            <rFont val="Tahoma"/>
            <family val="2"/>
          </rPr>
          <t xml:space="preserve">
Os valores tanto de receita, como custos/despesas, foram considerados fixos, sem reajustes anuais, para facilitar os cálculos das projeções. Porém, poderiam ter sido considerados com todos os reajustes devidos (tanto de preços de produtos/serviços como de custos/despesas etc.) caso se queira obter conclusão com dados mais precisos. O índice do reajuste poderia ser a taxa Selic, IGPM ou outro similar. OBS: foi considerado o reajuste de salários!</t>
        </r>
      </text>
    </comment>
    <comment ref="C24" authorId="0" shapeId="0">
      <text>
        <r>
          <rPr>
            <b/>
            <sz val="9"/>
            <color indexed="81"/>
            <rFont val="Tahoma"/>
            <family val="2"/>
          </rPr>
          <t>jd:</t>
        </r>
        <r>
          <rPr>
            <sz val="9"/>
            <color indexed="81"/>
            <rFont val="Tahoma"/>
            <family val="2"/>
          </rPr>
          <t xml:space="preserve">
valor médio</t>
        </r>
      </text>
    </comment>
    <comment ref="B25" authorId="0" shapeId="0">
      <text>
        <r>
          <rPr>
            <b/>
            <sz val="9"/>
            <color indexed="81"/>
            <rFont val="Tahoma"/>
            <family val="2"/>
          </rPr>
          <t>jd:</t>
        </r>
        <r>
          <rPr>
            <sz val="9"/>
            <color indexed="81"/>
            <rFont val="Tahoma"/>
            <family val="2"/>
          </rPr>
          <t xml:space="preserve">
taxa mensal fixa no ano 1</t>
        </r>
      </text>
    </comment>
    <comment ref="C25" authorId="0" shapeId="0">
      <text>
        <r>
          <rPr>
            <b/>
            <sz val="9"/>
            <color indexed="81"/>
            <rFont val="Tahoma"/>
            <family val="2"/>
          </rPr>
          <t>jd:</t>
        </r>
        <r>
          <rPr>
            <sz val="9"/>
            <color indexed="81"/>
            <rFont val="Tahoma"/>
            <family val="2"/>
          </rPr>
          <t xml:space="preserve">
percentual sobre venda dos produtos</t>
        </r>
      </text>
    </comment>
    <comment ref="B26" authorId="0" shapeId="0">
      <text>
        <r>
          <rPr>
            <b/>
            <sz val="9"/>
            <color indexed="81"/>
            <rFont val="Tahoma"/>
            <family val="2"/>
          </rPr>
          <t>jd:</t>
        </r>
        <r>
          <rPr>
            <sz val="9"/>
            <color indexed="81"/>
            <rFont val="Tahoma"/>
            <family val="2"/>
          </rPr>
          <t xml:space="preserve">
considerou-se que o preço de venda médio de produtos será de U$50,00 e taxa de coversão dólar/real de 1,8.
Lembrando que o gasto médio do turista estrangeiro em 2010 foi de U$1200.</t>
        </r>
      </text>
    </comment>
    <comment ref="B27" authorId="0" shapeId="0">
      <text>
        <r>
          <rPr>
            <b/>
            <sz val="9"/>
            <color indexed="81"/>
            <rFont val="Tahoma"/>
            <family val="2"/>
          </rPr>
          <t>jd:</t>
        </r>
        <r>
          <rPr>
            <sz val="9"/>
            <color indexed="81"/>
            <rFont val="Tahoma"/>
            <family val="2"/>
          </rPr>
          <t xml:space="preserve">
inicialmente apenas poucos parceiros de e-commerce participarão do site, aumentando o número progressivamente ao ano, até atingir 200 parceiros.</t>
        </r>
      </text>
    </comment>
    <comment ref="B28" authorId="0" shapeId="0">
      <text>
        <r>
          <rPr>
            <b/>
            <sz val="9"/>
            <color indexed="81"/>
            <rFont val="Tahoma"/>
            <family val="2"/>
          </rPr>
          <t>jd:</t>
        </r>
        <r>
          <rPr>
            <sz val="9"/>
            <color indexed="81"/>
            <rFont val="Tahoma"/>
            <family val="2"/>
          </rPr>
          <t xml:space="preserve">
no primeiro ano, considerou-se apenas uma venda a cada 2 meses para cada parceiro. A partir do ano 2, foram consideradas pelo menos 2 vendas/mês por parceiro</t>
        </r>
      </text>
    </comment>
    <comment ref="B29" authorId="0" shapeId="0">
      <text>
        <r>
          <rPr>
            <b/>
            <sz val="9"/>
            <color indexed="81"/>
            <rFont val="Tahoma"/>
            <family val="2"/>
          </rPr>
          <t>jd:</t>
        </r>
        <r>
          <rPr>
            <sz val="9"/>
            <color indexed="81"/>
            <rFont val="Tahoma"/>
            <family val="2"/>
          </rPr>
          <t xml:space="preserve">
Para facilitar a projeção, não foi considerada a sazonalidade nas vendas (em todos os anos). </t>
        </r>
      </text>
    </comment>
    <comment ref="C30" authorId="0" shapeId="0">
      <text>
        <r>
          <rPr>
            <b/>
            <sz val="9"/>
            <color indexed="81"/>
            <rFont val="Tahoma"/>
            <family val="2"/>
          </rPr>
          <t>jd:</t>
        </r>
        <r>
          <rPr>
            <sz val="9"/>
            <color indexed="81"/>
            <rFont val="Tahoma"/>
            <family val="2"/>
          </rPr>
          <t xml:space="preserve">
Considerou-se que 2% dos estabelecimentos cadastrados pagantes fariam pelo menos 1 venda mensal como parceiros de venda do Guia Local, pagando comissão de R$500 ao site Tourbr.com pela venda. Para facilitar o cálculo, considerou-se ainda um mesmo valor médio arrecadado ao mês e desconsiderou-se a evolução mensal do número de assinantes pagantes, o que aumenta a receita, já que nos meses iniciais do ano o número de cadastros é menor que no mês final. Caso se queira maior precisão, o correto seria considerar a evolução mês a mês do número de assinantes pagantes e então calcular o valor financeiro que se obteria com as vendas do Guia Local.</t>
        </r>
      </text>
    </comment>
    <comment ref="B33" authorId="0" shapeId="0">
      <text>
        <r>
          <rPr>
            <b/>
            <sz val="9"/>
            <color indexed="81"/>
            <rFont val="Tahoma"/>
            <family val="2"/>
          </rPr>
          <t>jd:</t>
        </r>
        <r>
          <rPr>
            <sz val="9"/>
            <color indexed="81"/>
            <rFont val="Tahoma"/>
            <family val="2"/>
          </rPr>
          <t xml:space="preserve">
R$20.000,00 ao mês para todos os anos, sem correção do valor</t>
        </r>
      </text>
    </comment>
    <comment ref="B35" authorId="0" shapeId="0">
      <text>
        <r>
          <rPr>
            <b/>
            <sz val="9"/>
            <color indexed="81"/>
            <rFont val="Tahoma"/>
            <family val="2"/>
          </rPr>
          <t>jd:</t>
        </r>
        <r>
          <rPr>
            <sz val="9"/>
            <color indexed="81"/>
            <rFont val="Tahoma"/>
            <family val="2"/>
          </rPr>
          <t xml:space="preserve">
por palavra chave por clique de usuário (fonte: google adwords)</t>
        </r>
      </text>
    </comment>
    <comment ref="B37" authorId="0" shapeId="0">
      <text>
        <r>
          <rPr>
            <b/>
            <sz val="9"/>
            <color indexed="81"/>
            <rFont val="Tahoma"/>
            <family val="2"/>
          </rPr>
          <t>jd:</t>
        </r>
        <r>
          <rPr>
            <sz val="9"/>
            <color indexed="81"/>
            <rFont val="Tahoma"/>
            <family val="2"/>
          </rPr>
          <t xml:space="preserve">
considerou-se que o número de visitas orgânicas equivale a 10% de visitas Adwords no ano 1. Nos demais anos a taxa aumenta progressivamente/agressivamente.</t>
        </r>
      </text>
    </comment>
    <comment ref="B38" authorId="0" shapeId="0">
      <text>
        <r>
          <rPr>
            <b/>
            <sz val="9"/>
            <color indexed="81"/>
            <rFont val="Tahoma"/>
            <family val="2"/>
          </rPr>
          <t>jd:</t>
        </r>
        <r>
          <rPr>
            <sz val="9"/>
            <color indexed="81"/>
            <rFont val="Tahoma"/>
            <family val="2"/>
          </rPr>
          <t xml:space="preserve">
premissa de 20% das visitas transformarem-se em cadastros</t>
        </r>
      </text>
    </comment>
    <comment ref="F38" authorId="0" shapeId="0">
      <text>
        <r>
          <rPr>
            <b/>
            <sz val="9"/>
            <color indexed="81"/>
            <rFont val="Tahoma"/>
            <family val="2"/>
          </rPr>
          <t>jd:</t>
        </r>
        <r>
          <rPr>
            <sz val="9"/>
            <color indexed="81"/>
            <rFont val="Tahoma"/>
            <family val="2"/>
          </rPr>
          <t xml:space="preserve">
A partir do ano 5 a taxa de conversão de cadastros cai para 15%, pois já há bastante 
retorno ao site dos vários visitantes cadastrados nos anos anteriores</t>
        </r>
      </text>
    </comment>
    <comment ref="B39" authorId="0" shapeId="0">
      <text>
        <r>
          <rPr>
            <b/>
            <sz val="9"/>
            <color indexed="81"/>
            <rFont val="Tahoma"/>
            <family val="2"/>
          </rPr>
          <t>jd:</t>
        </r>
        <r>
          <rPr>
            <sz val="9"/>
            <color indexed="81"/>
            <rFont val="Tahoma"/>
            <family val="2"/>
          </rPr>
          <t xml:space="preserve">
bate a meta de cadastros para o ano 1 (150mil)</t>
        </r>
      </text>
    </comment>
    <comment ref="D39" authorId="0" shapeId="0">
      <text>
        <r>
          <rPr>
            <b/>
            <sz val="9"/>
            <color indexed="81"/>
            <rFont val="Tahoma"/>
            <family val="2"/>
          </rPr>
          <t>jd:</t>
        </r>
        <r>
          <rPr>
            <sz val="9"/>
            <color indexed="81"/>
            <rFont val="Tahoma"/>
            <family val="2"/>
          </rPr>
          <t xml:space="preserve">
bate a meta de cadastros para o ano 3 (500mil)</t>
        </r>
      </text>
    </comment>
    <comment ref="E39" authorId="0" shapeId="0">
      <text>
        <r>
          <rPr>
            <b/>
            <sz val="9"/>
            <color indexed="81"/>
            <rFont val="Tahoma"/>
            <family val="2"/>
          </rPr>
          <t>jd:</t>
        </r>
        <r>
          <rPr>
            <sz val="9"/>
            <color indexed="81"/>
            <rFont val="Tahoma"/>
            <family val="2"/>
          </rPr>
          <t xml:space="preserve">
bate a meta de cadastros para o ano 4 (1milhão). Este número representa cerca de 20 a 30% dos turistas de língua inglesa que deverão visitar o país em 2014; considerando ainda que os turistas de língua inglesa representam cerca de 50% do total de 7,5 milhões de turistas que deverão visitar o Brasil em 2014; vide seção Análise de mercado para mais detalhes.</t>
        </r>
      </text>
    </comment>
    <comment ref="B40" authorId="0" shapeId="0">
      <text>
        <r>
          <rPr>
            <b/>
            <sz val="9"/>
            <color indexed="81"/>
            <rFont val="Tahoma"/>
            <family val="2"/>
          </rPr>
          <t>jd:</t>
        </r>
        <r>
          <rPr>
            <sz val="9"/>
            <color indexed="81"/>
            <rFont val="Tahoma"/>
            <family val="2"/>
          </rPr>
          <t xml:space="preserve">
considerou-se a mesma estrutura para todos os anos da operação</t>
        </r>
      </text>
    </comment>
    <comment ref="B43" authorId="0" shapeId="0">
      <text>
        <r>
          <rPr>
            <b/>
            <sz val="9"/>
            <color indexed="81"/>
            <rFont val="Tahoma"/>
            <family val="2"/>
          </rPr>
          <t>jd:</t>
        </r>
        <r>
          <rPr>
            <sz val="9"/>
            <color indexed="81"/>
            <rFont val="Tahoma"/>
            <family val="2"/>
          </rPr>
          <t xml:space="preserve">
3 em cada 10 ligações convertem-se em cadastros de estabelecimentos no site.</t>
        </r>
      </text>
    </comment>
    <comment ref="B44" authorId="0" shapeId="0">
      <text>
        <r>
          <rPr>
            <b/>
            <sz val="9"/>
            <color indexed="81"/>
            <rFont val="Tahoma"/>
            <family val="2"/>
          </rPr>
          <t>jd:</t>
        </r>
        <r>
          <rPr>
            <sz val="9"/>
            <color indexed="81"/>
            <rFont val="Tahoma"/>
            <family val="2"/>
          </rPr>
          <t xml:space="preserve">
Lembrando que pesquisa usada como referência  (projeto Wikibar) mostrou que 90% dos estabelecimentos se cadastrariam. Aqui, consideramos apenas 30%</t>
        </r>
      </text>
    </comment>
    <comment ref="B45" authorId="0" shapeId="0">
      <text>
        <r>
          <rPr>
            <b/>
            <sz val="9"/>
            <color indexed="81"/>
            <rFont val="Tahoma"/>
            <family val="2"/>
          </rPr>
          <t>jd:</t>
        </r>
        <r>
          <rPr>
            <sz val="9"/>
            <color indexed="81"/>
            <rFont val="Tahoma"/>
            <family val="2"/>
          </rPr>
          <t xml:space="preserve">
De todas as ligações feitas, 2% dos estabelecimentos aceitam pagar taxa mensal para ter destaque no site. Lembrando que a referência (projeto Wikibar) conseguiu índices muito maiores em sua pesquisa de mercado. Em síntese, adotar o índice de 2% parece viável e não necessariamente otimista.</t>
        </r>
      </text>
    </comment>
    <comment ref="B46" authorId="0" shapeId="0">
      <text>
        <r>
          <rPr>
            <b/>
            <sz val="9"/>
            <color indexed="81"/>
            <rFont val="Tahoma"/>
            <family val="2"/>
          </rPr>
          <t>jd:</t>
        </r>
        <r>
          <rPr>
            <sz val="9"/>
            <color indexed="81"/>
            <rFont val="Tahoma"/>
            <family val="2"/>
          </rPr>
          <t xml:space="preserve">
Lembrando que pesquisa usada como referência  (projeto Wikibar) mostrou que 90% se cadastrariam e pagariam pelo menos R$50,00/mês</t>
        </r>
      </text>
    </comment>
    <comment ref="B47" authorId="0" shapeId="0">
      <text>
        <r>
          <rPr>
            <b/>
            <sz val="9"/>
            <color indexed="81"/>
            <rFont val="Tahoma"/>
            <family val="2"/>
          </rPr>
          <t>jd:</t>
        </r>
        <r>
          <rPr>
            <sz val="9"/>
            <color indexed="81"/>
            <rFont val="Tahoma"/>
            <family val="2"/>
          </rPr>
          <t xml:space="preserve">
foram considerados 22 dias úteis no mês</t>
        </r>
      </text>
    </comment>
    <comment ref="A48" authorId="0" shapeId="0">
      <text>
        <r>
          <rPr>
            <b/>
            <sz val="9"/>
            <color indexed="81"/>
            <rFont val="Tahoma"/>
            <family val="2"/>
          </rPr>
          <t>jd:</t>
        </r>
        <r>
          <rPr>
            <sz val="9"/>
            <color indexed="81"/>
            <rFont val="Tahoma"/>
            <family val="2"/>
          </rPr>
          <t xml:space="preserve">
Considerou-se aqui apenas assinaturas adquiridas via telemkt. Poderia ter sido considerada ainda a aquisição de assinaturas via web (orgânica) e via parceiros locais.</t>
        </r>
      </text>
    </comment>
    <comment ref="B48" authorId="0" shapeId="0">
      <text>
        <r>
          <rPr>
            <b/>
            <sz val="9"/>
            <color indexed="81"/>
            <rFont val="Tahoma"/>
            <family val="2"/>
          </rPr>
          <t>jd:</t>
        </r>
        <r>
          <rPr>
            <sz val="9"/>
            <color indexed="81"/>
            <rFont val="Tahoma"/>
            <family val="2"/>
          </rPr>
          <t xml:space="preserve">
Este valor corresponde a menos de 5% dos estabelecimentos (hotéis, bares, restaurantes etc.) das 10 principais cidades (foco do ano 1, lembrando que a partir do ano 2 serão todos os 65 principais destinos turísticos). Como exemplo, apenas São Paulo possui mais de 10mil restaurantes e cerca de 500 hotéis que podem atender ao público-alvo (fonte: cidadedesaopaulo.com). O Rio de Janeiro vem em seguida (em qtde. de restaurantes e com número similar ou maior de hotéis) e as demais cidades seguem a proporção do PIB. Isso significa que o valor de cadastrados pagantes é plausível de ser atingido, tendo em vista a pesquisa de mercado do projeto de referência Wikibar, que apresentou números muito superiores de tendências de assinaturas (90% dos respondentes). Vide dados da pesquisa de mercado do projeto Wikibar abaixo, ao final das premissas do Tourbr.com</t>
        </r>
      </text>
    </comment>
    <comment ref="D48" authorId="0" shapeId="0">
      <text>
        <r>
          <rPr>
            <b/>
            <sz val="9"/>
            <color indexed="81"/>
            <rFont val="Tahoma"/>
            <family val="2"/>
          </rPr>
          <t>jd:</t>
        </r>
        <r>
          <rPr>
            <sz val="9"/>
            <color indexed="81"/>
            <rFont val="Tahoma"/>
            <family val="2"/>
          </rPr>
          <t xml:space="preserve">
considerou-se que a partir do ano 3 há perda de 5% da base de assinantes ao ano, ou seja, não há apenas crescimento da base.</t>
        </r>
      </text>
    </comment>
    <comment ref="B57" authorId="0" shapeId="0">
      <text>
        <r>
          <rPr>
            <b/>
            <sz val="9"/>
            <color indexed="81"/>
            <rFont val="Tahoma"/>
            <family val="2"/>
          </rPr>
          <t>jd:</t>
        </r>
        <r>
          <rPr>
            <sz val="9"/>
            <color indexed="81"/>
            <rFont val="Tahoma"/>
            <family val="2"/>
          </rPr>
          <t xml:space="preserve">
As vendas de publicidade seguem preço de tabela típico do mercado brasileiro (600 reais para 1000 visitantes do site), mas com desconto de 70% sobre o valor, já que o site ainda está na fase startup no primeiro ano. A partir do segundo ano este valor passa a 50% do valor de tabela.</t>
        </r>
      </text>
    </comment>
    <comment ref="D57" authorId="0" shapeId="0">
      <text>
        <r>
          <rPr>
            <b/>
            <sz val="9"/>
            <color indexed="81"/>
            <rFont val="Tahoma"/>
            <family val="2"/>
          </rPr>
          <t>jd:</t>
        </r>
        <r>
          <rPr>
            <sz val="9"/>
            <color indexed="81"/>
            <rFont val="Tahoma"/>
            <family val="2"/>
          </rPr>
          <t xml:space="preserve">
A partir do ano 3 considerou-se que não houve aumento do valor cobrado de publicidade.</t>
        </r>
      </text>
    </comment>
    <comment ref="B59" authorId="0" shapeId="0">
      <text>
        <r>
          <rPr>
            <b/>
            <sz val="9"/>
            <color indexed="81"/>
            <rFont val="Tahoma"/>
            <family val="2"/>
          </rPr>
          <t>jd:</t>
        </r>
        <r>
          <rPr>
            <sz val="9"/>
            <color indexed="81"/>
            <rFont val="Tahoma"/>
            <family val="2"/>
          </rPr>
          <t xml:space="preserve">
considerou-se este valor com base em relatórios similares vendidos por empresas de pesquisa de mercado, porém a um preço 30% inferior</t>
        </r>
      </text>
    </comment>
    <comment ref="B60" authorId="0" shapeId="0">
      <text>
        <r>
          <rPr>
            <b/>
            <sz val="9"/>
            <color indexed="81"/>
            <rFont val="Tahoma"/>
            <family val="2"/>
          </rPr>
          <t>jd:</t>
        </r>
        <r>
          <rPr>
            <sz val="9"/>
            <color indexed="81"/>
            <rFont val="Tahoma"/>
            <family val="2"/>
          </rPr>
          <t xml:space="preserve">
considerou-se a venda de 2 acessos semestrais a relatórios para 1% da base de assinantes ao ano</t>
        </r>
      </text>
    </comment>
    <comment ref="B61" authorId="0" shapeId="0">
      <text>
        <r>
          <rPr>
            <b/>
            <sz val="9"/>
            <color indexed="81"/>
            <rFont val="Tahoma"/>
            <family val="2"/>
          </rPr>
          <t>jd:</t>
        </r>
        <r>
          <rPr>
            <sz val="9"/>
            <color indexed="81"/>
            <rFont val="Tahoma"/>
            <family val="2"/>
          </rPr>
          <t xml:space="preserve">
considera-se aqui uma média de 8 disparos mensais de email mkt para cada usuário cadastrado no site</t>
        </r>
      </text>
    </comment>
    <comment ref="B62" authorId="0" shapeId="0">
      <text>
        <r>
          <rPr>
            <b/>
            <sz val="9"/>
            <color indexed="81"/>
            <rFont val="Tahoma"/>
            <family val="2"/>
          </rPr>
          <t>jd:</t>
        </r>
        <r>
          <rPr>
            <sz val="9"/>
            <color indexed="81"/>
            <rFont val="Tahoma"/>
            <family val="2"/>
          </rPr>
          <t xml:space="preserve">
O preço por envio de email marketing considerado foi de 100 reais para cada mil emails (referência do mercado brasileiro). </t>
        </r>
      </text>
    </comment>
    <comment ref="C62" authorId="0" shapeId="0">
      <text>
        <r>
          <rPr>
            <b/>
            <sz val="9"/>
            <color indexed="81"/>
            <rFont val="Tahoma"/>
            <family val="2"/>
          </rPr>
          <t>jd:</t>
        </r>
        <r>
          <rPr>
            <sz val="9"/>
            <color indexed="81"/>
            <rFont val="Tahoma"/>
            <family val="2"/>
          </rPr>
          <t xml:space="preserve">
A partir do ano 2 consideou-se que não houve aumento do valor cobrado por email mkt enviado.</t>
        </r>
      </text>
    </comment>
    <comment ref="B65" authorId="0" shapeId="0">
      <text>
        <r>
          <rPr>
            <b/>
            <sz val="9"/>
            <color indexed="81"/>
            <rFont val="Tahoma"/>
            <family val="2"/>
          </rPr>
          <t>jd:</t>
        </r>
        <r>
          <rPr>
            <sz val="9"/>
            <color indexed="81"/>
            <rFont val="Tahoma"/>
            <family val="2"/>
          </rPr>
          <t xml:space="preserve">
Para facilitar os cálculos considerou-se uma média mensal de receita com venda de acessos a relatórios de mercado</t>
        </r>
      </text>
    </comment>
    <comment ref="B66" authorId="0" shapeId="0">
      <text>
        <r>
          <rPr>
            <b/>
            <sz val="9"/>
            <color indexed="81"/>
            <rFont val="Tahoma"/>
            <family val="2"/>
          </rPr>
          <t>jd:</t>
        </r>
        <r>
          <rPr>
            <sz val="9"/>
            <color indexed="81"/>
            <rFont val="Tahoma"/>
            <family val="2"/>
          </rPr>
          <t xml:space="preserve">
Considerou-se que todos os usuários cadastrados recebem pelo menos 8 emails mensais. Para facilitar o cálculo, considerou-se ainda um mesmo valor médio arrecadado ao mês e desconsiderou-se a evolução mensal do número de usuários cadastrados, o que aumenta a receita aqui apresentada, já que nos meses iniciais do ano o número de usuários é menor que no mês final. Caso se queira maior precisão, o correto seria considerar a evolução mês a mês do número de usuários cadastrados e então calcular o valor financeiro que se obteria com os disparos de email mkt.</t>
        </r>
      </text>
    </comment>
  </commentList>
</comments>
</file>

<file path=xl/comments2.xml><?xml version="1.0" encoding="utf-8"?>
<comments xmlns="http://schemas.openxmlformats.org/spreadsheetml/2006/main">
  <authors>
    <author>jd</author>
  </authors>
  <commentList>
    <comment ref="A10" authorId="0" shapeId="0">
      <text>
        <r>
          <rPr>
            <b/>
            <sz val="9"/>
            <color indexed="81"/>
            <rFont val="Tahoma"/>
            <family val="2"/>
          </rPr>
          <t>jd:</t>
        </r>
        <r>
          <rPr>
            <sz val="9"/>
            <color indexed="81"/>
            <rFont val="Tahoma"/>
            <family val="2"/>
          </rPr>
          <t xml:space="preserve">
aumentos decorrem de necessidade de alugar sala comercial maior conforme num. de fucionários cresce.</t>
        </r>
      </text>
    </comment>
    <comment ref="A26" authorId="0" shapeId="0">
      <text>
        <r>
          <rPr>
            <b/>
            <sz val="9"/>
            <color indexed="81"/>
            <rFont val="Tahoma"/>
            <family val="2"/>
          </rPr>
          <t>jd:</t>
        </r>
        <r>
          <rPr>
            <sz val="9"/>
            <color indexed="81"/>
            <rFont val="Tahoma"/>
            <family val="2"/>
          </rPr>
          <t xml:space="preserve">
aumentos decorrem de necessidade de alugar sala comercial maior conforme num. de fucionários cresce.</t>
        </r>
      </text>
    </comment>
  </commentList>
</comments>
</file>

<file path=xl/comments3.xml><?xml version="1.0" encoding="utf-8"?>
<comments xmlns="http://schemas.openxmlformats.org/spreadsheetml/2006/main">
  <authors>
    <author>jd</author>
  </authors>
  <commentList>
    <comment ref="A9" authorId="0" shapeId="0">
      <text>
        <r>
          <rPr>
            <b/>
            <sz val="9"/>
            <color indexed="81"/>
            <rFont val="Tahoma"/>
            <family val="2"/>
          </rPr>
          <t>jd:</t>
        </r>
        <r>
          <rPr>
            <sz val="9"/>
            <color indexed="81"/>
            <rFont val="Tahoma"/>
            <family val="2"/>
          </rPr>
          <t xml:space="preserve">
Inclui a obtenção de informação sobre as localidades turísticas para alimentar o site do Tourbr.com e eventuais traduções para o inglês terceirizadas. Porém, a maioria dos textos deverá ser revisada e versada para o inglês pela equipe do Tourbr.com, que estará apta a realizar esta atividade</t>
        </r>
      </text>
    </comment>
  </commentList>
</comments>
</file>

<file path=xl/comments4.xml><?xml version="1.0" encoding="utf-8"?>
<comments xmlns="http://schemas.openxmlformats.org/spreadsheetml/2006/main">
  <authors>
    <author>jd</author>
  </authors>
  <commentList>
    <comment ref="A24" authorId="0" shapeId="0">
      <text>
        <r>
          <rPr>
            <b/>
            <sz val="9"/>
            <color indexed="81"/>
            <rFont val="Tahoma"/>
            <family val="2"/>
          </rPr>
          <t>jd:</t>
        </r>
        <r>
          <rPr>
            <sz val="9"/>
            <color indexed="81"/>
            <rFont val="Tahoma"/>
            <family val="2"/>
          </rPr>
          <t xml:space="preserve">
Considerou-se que encargos e benefícios correspondem a 100% do salário. Assim, o valor apresentado aqui corresponde a 2 vezes o salário base do funcionário. As únicas exceções são os conselheiros (que emitem nota fiscal), os estagiários (que não pagam encargos) e os sócios, para os quais o valor dos encargos é um pouco menor.</t>
        </r>
      </text>
    </comment>
  </commentList>
</comments>
</file>

<file path=xl/comments5.xml><?xml version="1.0" encoding="utf-8"?>
<comments xmlns="http://schemas.openxmlformats.org/spreadsheetml/2006/main">
  <authors>
    <author>jd</author>
  </authors>
  <commentList>
    <comment ref="A1" authorId="0" shapeId="0">
      <text>
        <r>
          <rPr>
            <b/>
            <sz val="9"/>
            <color indexed="81"/>
            <rFont val="Tahoma"/>
            <family val="2"/>
          </rPr>
          <t>jd:
Importante: nesta simulação, para simplificar a análise, considerou-se que todas as vendas ocorreram à vista e que os impostos incidentes são pagos no mesmo mês das vendas. Na prática, isso não ocorre, pois o fluxo de caixa será provavelmente influenciado por vendas a prazo e os impostos incidirão de acordo com o regime definido para a empresa: lucro real, lucro presumido etc. E ainda, caso você decida pela adesão ao Simples Nacional todos os impostos incidirão sobre a receita, já que há uma alíquota única de imposto.
Não foram consideradas ainda depreciação e amortização.
Isso posto, os resultados aqui apresentados servem apenas para se ter uma referência de valores e viabilidade financeira. Mesmo assim, não fogem muito da realidade, apesar das ressalvas acima. O cenário aqui apresentado é dos mais onerosos para o empreendedor, pois há impostos integrais incidentes na receita e no lucro, o que geralmente pode ser evitado legalmente com gestões financeira e contábil adequadas. Cabe destacar ainda que os investimentos feitos no negócio, quando focados em Pesquisa e Desenvolvimento (website, por exemplo) poderiam ser abatidos no imposto de renda até um certo limite, de acordo com a lei de inovação, melhorando ainda mais o resultado.
Finalmente, note que a projeção foi feita apenas até o ano 5. Caso a projeção continuasse pelo menos até o ano 6 (ano das Olimpíadas), os resultados aqui apresentados seriam ainda melhores, o que permitiria uma negociação mais adequada com os investidores, oferecendo a eles uma participação menor no negócio, pois provavelmente o VPL seria maior!</t>
        </r>
      </text>
    </comment>
    <comment ref="A17" authorId="0" shapeId="0">
      <text>
        <r>
          <rPr>
            <b/>
            <sz val="9"/>
            <color indexed="81"/>
            <rFont val="Tahoma"/>
            <family val="2"/>
          </rPr>
          <t>jd:</t>
        </r>
        <r>
          <rPr>
            <sz val="9"/>
            <color indexed="81"/>
            <rFont val="Tahoma"/>
            <family val="2"/>
          </rPr>
          <t xml:space="preserve">
Para facilitar o entendimento, os custos e despesas referentes aos funcionários foram considerados em linha à parte. Uma maneira mais precisa para obter esta projeção seria vincular os pagamentos com funcionários de atividades produtivas (mkt, comercial, suporte aos usuários etc.) aos custos e os pagamentos de funcionários de atividades de suporte (adm, financeiro etc.) às despesas. Isso permitiria ter uma referência de margem operacional e líquida para comparação com outros negócios similares.</t>
        </r>
      </text>
    </comment>
    <comment ref="A42" authorId="0" shapeId="0">
      <text>
        <r>
          <rPr>
            <b/>
            <sz val="9"/>
            <color indexed="81"/>
            <rFont val="Tahoma"/>
            <family val="2"/>
          </rPr>
          <t>jd:</t>
        </r>
        <r>
          <rPr>
            <sz val="9"/>
            <color indexed="81"/>
            <rFont val="Tahoma"/>
            <family val="2"/>
          </rPr>
          <t xml:space="preserve">
Não foram considerados os pagamentos de bônus e participação nos resultados aos funcionários nestas projeções, pois o fluxo de caixa acumulado torna-se positivo apenas no mês 43. Ao final dos anos 4 e 5, no entanto, já poderia ter sido pago bônus, pois houve lucro e as metas foram cumpridas.</t>
        </r>
      </text>
    </comment>
    <comment ref="B49" authorId="0" shapeId="0">
      <text>
        <r>
          <rPr>
            <b/>
            <sz val="9"/>
            <color indexed="81"/>
            <rFont val="Tahoma"/>
            <family val="2"/>
          </rPr>
          <t>jd:</t>
        </r>
        <r>
          <rPr>
            <sz val="9"/>
            <color indexed="81"/>
            <rFont val="Tahoma"/>
            <family val="2"/>
          </rPr>
          <t xml:space="preserve">
Esse seria o valor de referência, mas cabe negociação. Geralmente, os investidores de risco e anjos ficam com menos de 50% do negócio no aporte inicial, mas é claro que sempre vão querer mais! Porém, a taxa de desconto considerada neste cenário (13%) é considerada baixa para a maioria dos investidores, o que valoriza ainda mais o aporte de recursos vindos desta fonte.</t>
        </r>
      </text>
    </comment>
  </commentList>
</comments>
</file>

<file path=xl/sharedStrings.xml><?xml version="1.0" encoding="utf-8"?>
<sst xmlns="http://schemas.openxmlformats.org/spreadsheetml/2006/main" count="411" uniqueCount="228">
  <si>
    <t>mês13</t>
  </si>
  <si>
    <t>mês14</t>
  </si>
  <si>
    <t>mês15</t>
  </si>
  <si>
    <t>mês16</t>
  </si>
  <si>
    <t>mês17</t>
  </si>
  <si>
    <t>mês18</t>
  </si>
  <si>
    <t>mês19</t>
  </si>
  <si>
    <t>mês20</t>
  </si>
  <si>
    <t>mês21</t>
  </si>
  <si>
    <t>mês22</t>
  </si>
  <si>
    <t>mês23</t>
  </si>
  <si>
    <t>mês24</t>
  </si>
  <si>
    <t>mês25</t>
  </si>
  <si>
    <t>mês26</t>
  </si>
  <si>
    <t>mês27</t>
  </si>
  <si>
    <t>mês28</t>
  </si>
  <si>
    <t>mês29</t>
  </si>
  <si>
    <t>mês30</t>
  </si>
  <si>
    <t>mês31</t>
  </si>
  <si>
    <t>mês32</t>
  </si>
  <si>
    <t>mês33</t>
  </si>
  <si>
    <t>mês34</t>
  </si>
  <si>
    <t>IR</t>
  </si>
  <si>
    <t>Contador</t>
  </si>
  <si>
    <t>Receita</t>
  </si>
  <si>
    <t>TOTAL</t>
  </si>
  <si>
    <t>Custos</t>
  </si>
  <si>
    <t>Despesas</t>
  </si>
  <si>
    <t>Aluguel/Condomínio</t>
  </si>
  <si>
    <t>Publicidade e promoções</t>
  </si>
  <si>
    <t>mês38</t>
  </si>
  <si>
    <t>mês39</t>
  </si>
  <si>
    <t>mês40</t>
  </si>
  <si>
    <t>mês41</t>
  </si>
  <si>
    <t>mês42</t>
  </si>
  <si>
    <t>mês43</t>
  </si>
  <si>
    <t>mês44</t>
  </si>
  <si>
    <t>mês45</t>
  </si>
  <si>
    <t>mês46</t>
  </si>
  <si>
    <t>mês47</t>
  </si>
  <si>
    <t>mês48</t>
  </si>
  <si>
    <t>mês49</t>
  </si>
  <si>
    <t>mês50</t>
  </si>
  <si>
    <t>mês51</t>
  </si>
  <si>
    <t>mês52</t>
  </si>
  <si>
    <t>mês53</t>
  </si>
  <si>
    <t>mês54</t>
  </si>
  <si>
    <t>mês55</t>
  </si>
  <si>
    <t>mês56</t>
  </si>
  <si>
    <t>mês57</t>
  </si>
  <si>
    <t>mês58</t>
  </si>
  <si>
    <t>Investimentos na infra-estrutura</t>
  </si>
  <si>
    <t>Nome da Empresa</t>
  </si>
  <si>
    <t>Ano de Início da Operação</t>
  </si>
  <si>
    <t>Mês 1</t>
  </si>
  <si>
    <t>Ano Final da Projeção</t>
  </si>
  <si>
    <t>Moeda</t>
  </si>
  <si>
    <t>R$</t>
  </si>
  <si>
    <t>Denominação</t>
  </si>
  <si>
    <t>000's</t>
  </si>
  <si>
    <t>mês1</t>
  </si>
  <si>
    <t>mês 2</t>
  </si>
  <si>
    <t>mês3</t>
  </si>
  <si>
    <t>mês4</t>
  </si>
  <si>
    <t>mês5</t>
  </si>
  <si>
    <t>mês6</t>
  </si>
  <si>
    <t>mês7</t>
  </si>
  <si>
    <t>mês8</t>
  </si>
  <si>
    <t>Lucro Anual</t>
  </si>
  <si>
    <t>Taxa de desconto</t>
  </si>
  <si>
    <t>VPL</t>
  </si>
  <si>
    <t>Despesas operacionais</t>
  </si>
  <si>
    <t>Analista</t>
  </si>
  <si>
    <t>PREMISSAS GERAIS</t>
  </si>
  <si>
    <t>Coordenador de parcerias</t>
  </si>
  <si>
    <t>mês11</t>
  </si>
  <si>
    <t>mês12</t>
  </si>
  <si>
    <t>mês9</t>
  </si>
  <si>
    <t>mês10</t>
  </si>
  <si>
    <t>mês59</t>
  </si>
  <si>
    <t>mês60</t>
  </si>
  <si>
    <t>Salário dos Funcionários</t>
  </si>
  <si>
    <t>QUADRO DE FUNCIONÁRIOS</t>
  </si>
  <si>
    <t>CONSELHO</t>
  </si>
  <si>
    <t>Material de Escritório</t>
  </si>
  <si>
    <t>CSLL</t>
  </si>
  <si>
    <t>Conselheiros</t>
  </si>
  <si>
    <t>Funcionários</t>
  </si>
  <si>
    <t>Investimentos</t>
  </si>
  <si>
    <t>Internet</t>
  </si>
  <si>
    <t>mês35</t>
  </si>
  <si>
    <t>mês36</t>
  </si>
  <si>
    <t>mês37</t>
  </si>
  <si>
    <t>RESULTADOS ANUAIS</t>
  </si>
  <si>
    <t>Lucro Bruto</t>
  </si>
  <si>
    <t>Lucro Líquido</t>
  </si>
  <si>
    <t>ISS</t>
  </si>
  <si>
    <t>PIS/COFINS</t>
  </si>
  <si>
    <t>Caixa Acumulado [R$]</t>
  </si>
  <si>
    <t>Estagiário</t>
  </si>
  <si>
    <t>SALÁRIOS (já com ENCARGOS/BENEFÍCIOS)</t>
  </si>
  <si>
    <t>GASTOS TOTAIS COM FUNCIONÁRIOS</t>
  </si>
  <si>
    <t>Mês 60</t>
  </si>
  <si>
    <t>Assinatura mensal</t>
  </si>
  <si>
    <t>Ano 1</t>
  </si>
  <si>
    <t>Ano 2</t>
  </si>
  <si>
    <t>Ano 3</t>
  </si>
  <si>
    <t>Ano 4</t>
  </si>
  <si>
    <t>Ano 5</t>
  </si>
  <si>
    <t>Taxa média paga por palavra chave (Adwords)</t>
  </si>
  <si>
    <t>Orçamento de Google Adwords/mês</t>
  </si>
  <si>
    <t>Número de visitas ao site/mês (via Adwords)</t>
  </si>
  <si>
    <t>Número de visitas ao site/mês (orgânico)</t>
  </si>
  <si>
    <t>Total de ligações telemkt/dia</t>
  </si>
  <si>
    <t>Taxa de conversão de cadastros no site</t>
  </si>
  <si>
    <t xml:space="preserve">Taxa de conversão de pagantes </t>
  </si>
  <si>
    <t>Número de assinantes efetivos/dia (novos)</t>
  </si>
  <si>
    <t>Número de novos cadastros comerciais/dia</t>
  </si>
  <si>
    <t>Orçamento de marketing (publicidade sites internacionais)</t>
  </si>
  <si>
    <t>Orçamento de marketing (Adwords)</t>
  </si>
  <si>
    <t>Valor médio de receita/email mkt</t>
  </si>
  <si>
    <t>Valor médio de receita de publicidade/acesso</t>
  </si>
  <si>
    <t>Número de assinantes efetivos/mês (novos)</t>
  </si>
  <si>
    <t>Número de cadastros no site/mês (via Adwords e Orgânico)</t>
  </si>
  <si>
    <t>Número de email mkt vendido/mês/cadastro</t>
  </si>
  <si>
    <t>Valor médio de receita com email mkt/usuário/mês</t>
  </si>
  <si>
    <t>Base de assinantes (estabelecimentos cadastrados pagantes)</t>
  </si>
  <si>
    <t>Número de assinantes acumulados/ano</t>
  </si>
  <si>
    <t>Receita média com relatórios/mês</t>
  </si>
  <si>
    <t>Receita média com email mkt/mês</t>
  </si>
  <si>
    <t>Receita média de publicidade/mês</t>
  </si>
  <si>
    <t>Postos de telemarketing ativos</t>
  </si>
  <si>
    <t>Premissas de número de usuários</t>
  </si>
  <si>
    <t>Orçamento com comunicação</t>
  </si>
  <si>
    <t>Premissas comerciais</t>
  </si>
  <si>
    <t>Preço do pacote Guia Local</t>
  </si>
  <si>
    <t>Taxa cobrada dos parceiros de e-commerce</t>
  </si>
  <si>
    <t>Ticket médio obtido com e-commerce</t>
  </si>
  <si>
    <t>Orçamento anual de Google Adwords</t>
  </si>
  <si>
    <t xml:space="preserve">Número acumulado de cadastros de usuários </t>
  </si>
  <si>
    <t>Número de ligações telefônicas diárias por posto de telemkt.</t>
  </si>
  <si>
    <t>PREMISSAS</t>
  </si>
  <si>
    <t>Observação: passe o ícone (do mouse) sobre as células para ter acesso à explicação do memorial de cálculo</t>
  </si>
  <si>
    <t>Orçamento total de mkt ao ano</t>
  </si>
  <si>
    <t>Premissas de receita com publicidade</t>
  </si>
  <si>
    <t>Número de paceiros de e-commerce</t>
  </si>
  <si>
    <t>Número de produtos vendidos ao mês</t>
  </si>
  <si>
    <t>Publicidade</t>
  </si>
  <si>
    <t>E-commerce</t>
  </si>
  <si>
    <t>Email mkt</t>
  </si>
  <si>
    <t>Assinaturas</t>
  </si>
  <si>
    <t>Publicidade no site (banners e demais meios de divulgação no site)</t>
  </si>
  <si>
    <t>Disparo de email mkt para a base de usuários cadastrados</t>
  </si>
  <si>
    <t>Estabelecimentos comerciais cadastrados (hotéis, restaurantes etc.)</t>
  </si>
  <si>
    <t>Comissão sobre produtos vendidos de parceiros</t>
  </si>
  <si>
    <t xml:space="preserve">Receita média com comissão sobre produtos vendidos ao mês </t>
  </si>
  <si>
    <t>Guia Local</t>
  </si>
  <si>
    <t>Serviço de acesso aos relatórios de pesquisas de mercado</t>
  </si>
  <si>
    <t>Valor médio de assinatura/acesso a relatório de mercado</t>
  </si>
  <si>
    <t>Número de acessos a relatórios vendidos/ano</t>
  </si>
  <si>
    <t>Receita média com comissão sobre o pacote Guia Local/mês</t>
  </si>
  <si>
    <t>Taxa/comissão sobre serviço Guia Local</t>
  </si>
  <si>
    <t>Receita Total</t>
  </si>
  <si>
    <t>Relatórios de mercado</t>
  </si>
  <si>
    <t>RECEITA TOTAL</t>
  </si>
  <si>
    <t>Outros serviços de terceiros</t>
  </si>
  <si>
    <t>Software de escritório</t>
  </si>
  <si>
    <t>Correios, jornais, revistas etc.</t>
  </si>
  <si>
    <t>Viagens e treinamentos</t>
  </si>
  <si>
    <t>Computadores, móveis etc.</t>
  </si>
  <si>
    <t>Custos de desenvolvimento e gestão do site</t>
  </si>
  <si>
    <t>TECNOLOGIA</t>
  </si>
  <si>
    <t>MARKETING/COMERCIAL</t>
  </si>
  <si>
    <t>ADMINISTRATIVO/FINANCEIRO</t>
  </si>
  <si>
    <t>Diretor Administrativo-Financeiro</t>
  </si>
  <si>
    <t>Presidência (pro-labore)</t>
  </si>
  <si>
    <t>Diretor de Tecnologia</t>
  </si>
  <si>
    <t>Diretor de Marketing (pro-labore)</t>
  </si>
  <si>
    <t>Assistente adm-financeiro</t>
  </si>
  <si>
    <t>Engenheiro de software</t>
  </si>
  <si>
    <t>Telemarketing ativo (terceirizado)</t>
  </si>
  <si>
    <t>Agência web (desenvolvimento e manutenção do website)</t>
  </si>
  <si>
    <t>Hospedagem do website</t>
  </si>
  <si>
    <t>Resultados</t>
  </si>
  <si>
    <t>Impostos sobre faturamento</t>
  </si>
  <si>
    <t>Encargos e impostos</t>
  </si>
  <si>
    <t>RECEITA</t>
  </si>
  <si>
    <t>Equipamentos e móveis de escritório</t>
  </si>
  <si>
    <t>Outros</t>
  </si>
  <si>
    <t>Receita total bruta</t>
  </si>
  <si>
    <t>Impostos sobre a receita bruta</t>
  </si>
  <si>
    <t>Receita líquida</t>
  </si>
  <si>
    <t>Resultados Anuais</t>
  </si>
  <si>
    <t>APORTE</t>
  </si>
  <si>
    <t>Número de acessos únicos ao site/mês</t>
  </si>
  <si>
    <t>Telefonia, energia elétrica e demais itens de telecomunicações</t>
  </si>
  <si>
    <t>Assessoria jurídica</t>
  </si>
  <si>
    <t>Demais despesas de comunicação (folder, cartões, publicações)</t>
  </si>
  <si>
    <t>Limpeza e manutenção do escritório</t>
  </si>
  <si>
    <t>equivale à máxima exposição do caixa (mês 15)</t>
  </si>
  <si>
    <t>Investimentos em infraestrutura</t>
  </si>
  <si>
    <t>GASTOS TOTAIS COM SALÁRIOS/BENEFÍCIOS</t>
  </si>
  <si>
    <t>QUANTIDADE DE FUNCIONÁRIOS</t>
  </si>
  <si>
    <t>TOTAL DE FUNCIONÁRIOS</t>
  </si>
  <si>
    <t>TOTAL DE FUNCIONÁRIOS + CONSELHEIROS</t>
  </si>
  <si>
    <t>TIR</t>
  </si>
  <si>
    <t>após 5 anos</t>
  </si>
  <si>
    <t>Pre-money valuation</t>
  </si>
  <si>
    <t>Post-money valuation</t>
  </si>
  <si>
    <t>Contrapartida ao investidor</t>
  </si>
  <si>
    <t>Pesquisa de mercado do projeto WikiBar (site de informações para usuários finais e donos de bares e restaurantes de São Paulo) com bares e restaurantes da cidade de São Paulo</t>
  </si>
  <si>
    <t>Autores: FERNANDA CAMARGO, GUILHERME OTO SULZBACH, HENRY SHIBAYAMA, RODOLFO LOPES) do MBA do PECE/USP, 2010.</t>
  </si>
  <si>
    <t>Pergunta: Que tipo de informações você gostaria de receber para o planejamento estratégico do seu negócio?</t>
  </si>
  <si>
    <t>A: Perfil dos concorrentes que atuam na mesma área</t>
  </si>
  <si>
    <t>B: Tendências de mercado</t>
  </si>
  <si>
    <t>C: Ferramentas de gerenciamento</t>
  </si>
  <si>
    <t>D: Críticas dos clientes sobre o meu restaurante</t>
  </si>
  <si>
    <t>E: Outro(s)</t>
  </si>
  <si>
    <t>F: Nenhuma</t>
  </si>
  <si>
    <t>Pergunta: Quanto você estaria disposto a investir mensalmente para ter acesso a estas informações?</t>
  </si>
  <si>
    <t>A: De $50 a $100 (informações básicas e resumidas em relatório mensal)</t>
  </si>
  <si>
    <t>B: De $100 a $300 (informações específicas e padronizadas em relatório mensal)</t>
  </si>
  <si>
    <t>C: De $301 a $500 (informações específicas e customizadas em relatório mensal)</t>
  </si>
  <si>
    <t>D: Mais de R$500</t>
  </si>
  <si>
    <t>E: Não investiria</t>
  </si>
  <si>
    <t>Tourbr</t>
  </si>
  <si>
    <t>Reajuste de salários (Selic, base 2016)</t>
  </si>
  <si>
    <r>
      <t>Conclusão para o Tourbr</t>
    </r>
    <r>
      <rPr>
        <sz val="11"/>
        <color indexed="8"/>
        <rFont val="Calibri"/>
        <family val="2"/>
      </rPr>
      <t xml:space="preserve">: tendo como referência a pesquisa Wikibar (aonde quase 90% dos estabelecimentos pagariam no mínimo 50 reais para participar de site de informações para usuários finais Wikibar), usaremos como premissa uma mensalidade de 50 reais e consideraremos que apenas 5% da base cadastrada de estabelecimentos vai pagar). 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</si>
</sst>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(&quot;$&quot;* #,##0.00_);_(&quot;$&quot;* \(#,##0.00\);_(&quot;$&quot;* &quot;-&quot;??_);_(@_)"/>
    <numFmt numFmtId="167" formatCode="_(&quot;R$ &quot;* #,##0.00_);_(&quot;R$ &quot;* \(#,##0.00\);_(&quot;R$ &quot;* &quot;-&quot;??_);_(@_)"/>
    <numFmt numFmtId="168" formatCode="_(* #,##0_);_(* \(#,##0\);_(* &quot;-&quot;??_);_(@_)"/>
    <numFmt numFmtId="169" formatCode="_-* #,##0_-;\-* #,##0_-;_-* &quot;-&quot;??_-;_-@_-"/>
    <numFmt numFmtId="170" formatCode="&quot;R$&quot;\ #,##0.00"/>
  </numFmts>
  <fonts count="38">
    <font>
      <sz val="11"/>
      <color indexed="8"/>
      <name val="Calibri"/>
      <family val="2"/>
    </font>
    <font>
      <sz val="11"/>
      <color indexed="8"/>
      <name val="Calibri"/>
      <family val="2"/>
    </font>
    <font>
      <sz val="10"/>
      <name val="Geneva"/>
    </font>
    <font>
      <b/>
      <sz val="14"/>
      <name val="Geneva"/>
    </font>
    <font>
      <b/>
      <sz val="10"/>
      <color indexed="12"/>
      <name val="Arial"/>
      <family val="2"/>
    </font>
    <font>
      <sz val="10"/>
      <name val="Arial"/>
      <family val="2"/>
    </font>
    <font>
      <sz val="11"/>
      <name val="Geneva"/>
    </font>
    <font>
      <b/>
      <sz val="11"/>
      <name val="Geneva"/>
    </font>
    <font>
      <b/>
      <sz val="10"/>
      <name val="Geneva"/>
    </font>
    <font>
      <sz val="10"/>
      <color indexed="18"/>
      <name val="Arial"/>
      <family val="2"/>
    </font>
    <font>
      <b/>
      <sz val="10"/>
      <color indexed="10"/>
      <name val="Arial"/>
      <family val="2"/>
    </font>
    <font>
      <sz val="12"/>
      <name val="Geneva"/>
    </font>
    <font>
      <sz val="9"/>
      <name val="Geneva"/>
    </font>
    <font>
      <b/>
      <sz val="16"/>
      <name val="Geneva"/>
    </font>
    <font>
      <sz val="10"/>
      <name val="Arial"/>
      <family val="2"/>
    </font>
    <font>
      <b/>
      <sz val="9"/>
      <name val="Geneva"/>
    </font>
    <font>
      <b/>
      <sz val="12"/>
      <name val="Geneva"/>
    </font>
    <font>
      <b/>
      <sz val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color indexed="12"/>
      <name val="Arial"/>
      <family val="2"/>
    </font>
    <font>
      <b/>
      <sz val="9"/>
      <color indexed="18"/>
      <name val="Arial"/>
      <family val="2"/>
    </font>
    <font>
      <b/>
      <sz val="11"/>
      <color indexed="8"/>
      <name val="Calibri"/>
      <family val="2"/>
    </font>
    <font>
      <b/>
      <sz val="12"/>
      <color indexed="8"/>
      <name val="Geneva"/>
    </font>
    <font>
      <b/>
      <sz val="12"/>
      <color indexed="8"/>
      <name val="Calibri"/>
      <family val="2"/>
    </font>
    <font>
      <sz val="9"/>
      <color indexed="9"/>
      <name val="Arial"/>
      <family val="2"/>
    </font>
    <font>
      <sz val="10"/>
      <color indexed="8"/>
      <name val="Calibri"/>
      <family val="2"/>
    </font>
    <font>
      <sz val="12"/>
      <color indexed="8"/>
      <name val="Geneva"/>
    </font>
    <font>
      <sz val="11"/>
      <color indexed="9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i/>
      <u/>
      <sz val="11"/>
      <name val="Geneva"/>
    </font>
    <font>
      <b/>
      <sz val="10"/>
      <name val="Arial"/>
      <family val="2"/>
    </font>
    <font>
      <sz val="11"/>
      <name val="Calibri"/>
      <family val="2"/>
    </font>
    <font>
      <b/>
      <sz val="10"/>
      <color indexed="8"/>
      <name val="Calibri"/>
      <family val="2"/>
    </font>
    <font>
      <b/>
      <sz val="11"/>
      <color indexed="8"/>
      <name val="Geneva"/>
    </font>
    <font>
      <sz val="11"/>
      <color indexed="8"/>
      <name val="Geneva"/>
    </font>
  </fonts>
  <fills count="16">
    <fill>
      <patternFill patternType="none"/>
    </fill>
    <fill>
      <patternFill patternType="gray125"/>
    </fill>
    <fill>
      <patternFill patternType="solid">
        <fgColor indexed="5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99CCFF"/>
        <bgColor indexed="64"/>
      </patternFill>
    </fill>
  </fills>
  <borders count="28">
    <border>
      <left/>
      <right/>
      <top/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7">
    <xf numFmtId="0" fontId="0" fillId="0" borderId="0"/>
    <xf numFmtId="165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5" fillId="0" borderId="0"/>
    <xf numFmtId="0" fontId="5" fillId="0" borderId="0"/>
    <xf numFmtId="0" fontId="14" fillId="0" borderId="0"/>
    <xf numFmtId="9" fontId="1" fillId="0" borderId="0" applyFont="0" applyFill="0" applyBorder="0" applyAlignment="0" applyProtection="0"/>
  </cellStyleXfs>
  <cellXfs count="228">
    <xf numFmtId="0" fontId="0" fillId="0" borderId="0" xfId="0"/>
    <xf numFmtId="9" fontId="0" fillId="0" borderId="0" xfId="0" applyNumberFormat="1"/>
    <xf numFmtId="0" fontId="4" fillId="0" borderId="0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right"/>
    </xf>
    <xf numFmtId="0" fontId="5" fillId="0" borderId="0" xfId="0" applyFont="1" applyFill="1" applyBorder="1"/>
    <xf numFmtId="0" fontId="6" fillId="0" borderId="0" xfId="0" applyFont="1" applyFill="1" applyBorder="1"/>
    <xf numFmtId="0" fontId="7" fillId="0" borderId="0" xfId="0" applyFont="1" applyBorder="1"/>
    <xf numFmtId="0" fontId="8" fillId="0" borderId="0" xfId="0" applyFont="1" applyFill="1" applyBorder="1" applyAlignment="1">
      <alignment horizontal="left"/>
    </xf>
    <xf numFmtId="0" fontId="7" fillId="0" borderId="0" xfId="0" applyFont="1" applyFill="1" applyBorder="1"/>
    <xf numFmtId="0" fontId="10" fillId="0" borderId="0" xfId="0" applyFont="1" applyFill="1" applyBorder="1" applyAlignment="1">
      <alignment horizontal="left"/>
    </xf>
    <xf numFmtId="0" fontId="11" fillId="0" borderId="0" xfId="0" applyFont="1" applyFill="1" applyBorder="1"/>
    <xf numFmtId="0" fontId="2" fillId="0" borderId="0" xfId="0" applyFont="1" applyFill="1" applyBorder="1"/>
    <xf numFmtId="0" fontId="2" fillId="3" borderId="0" xfId="0" applyFont="1" applyFill="1" applyBorder="1" applyAlignment="1">
      <alignment horizontal="right"/>
    </xf>
    <xf numFmtId="0" fontId="11" fillId="3" borderId="0" xfId="0" applyFont="1" applyFill="1" applyBorder="1" applyAlignment="1">
      <alignment horizontal="right"/>
    </xf>
    <xf numFmtId="0" fontId="11" fillId="0" borderId="0" xfId="0" applyFont="1" applyFill="1" applyBorder="1" applyAlignment="1">
      <alignment horizontal="right"/>
    </xf>
    <xf numFmtId="0" fontId="12" fillId="0" borderId="0" xfId="0" applyFont="1"/>
    <xf numFmtId="0" fontId="12" fillId="0" borderId="0" xfId="0" applyFont="1" applyFill="1"/>
    <xf numFmtId="0" fontId="12" fillId="0" borderId="0" xfId="0" applyFont="1" applyFill="1" applyBorder="1"/>
    <xf numFmtId="0" fontId="15" fillId="0" borderId="0" xfId="0" applyFont="1"/>
    <xf numFmtId="0" fontId="19" fillId="0" borderId="0" xfId="4" applyFont="1"/>
    <xf numFmtId="0" fontId="19" fillId="0" borderId="0" xfId="4" applyFont="1" applyFill="1"/>
    <xf numFmtId="0" fontId="19" fillId="0" borderId="0" xfId="4" applyFont="1" applyFill="1" applyBorder="1"/>
    <xf numFmtId="0" fontId="15" fillId="0" borderId="16" xfId="0" applyFont="1" applyFill="1" applyBorder="1"/>
    <xf numFmtId="0" fontId="15" fillId="3" borderId="17" xfId="5" applyFont="1" applyFill="1" applyBorder="1" applyAlignment="1">
      <alignment horizontal="center"/>
    </xf>
    <xf numFmtId="0" fontId="15" fillId="3" borderId="18" xfId="5" applyFont="1" applyFill="1" applyBorder="1" applyAlignment="1">
      <alignment horizontal="center"/>
    </xf>
    <xf numFmtId="0" fontId="15" fillId="0" borderId="0" xfId="0" applyFont="1" applyFill="1" applyBorder="1"/>
    <xf numFmtId="1" fontId="15" fillId="0" borderId="19" xfId="0" applyNumberFormat="1" applyFont="1" applyFill="1" applyBorder="1" applyAlignment="1">
      <alignment horizontal="left"/>
    </xf>
    <xf numFmtId="17" fontId="15" fillId="3" borderId="11" xfId="0" applyNumberFormat="1" applyFont="1" applyFill="1" applyBorder="1" applyAlignment="1">
      <alignment horizontal="center"/>
    </xf>
    <xf numFmtId="17" fontId="15" fillId="3" borderId="20" xfId="0" applyNumberFormat="1" applyFont="1" applyFill="1" applyBorder="1" applyAlignment="1">
      <alignment horizontal="center"/>
    </xf>
    <xf numFmtId="17" fontId="15" fillId="3" borderId="21" xfId="0" applyNumberFormat="1" applyFont="1" applyFill="1" applyBorder="1" applyAlignment="1">
      <alignment horizontal="center"/>
    </xf>
    <xf numFmtId="1" fontId="15" fillId="0" borderId="0" xfId="0" applyNumberFormat="1" applyFont="1" applyFill="1" applyBorder="1" applyAlignment="1">
      <alignment horizontal="center"/>
    </xf>
    <xf numFmtId="0" fontId="17" fillId="2" borderId="16" xfId="4" applyFont="1" applyFill="1" applyBorder="1"/>
    <xf numFmtId="0" fontId="19" fillId="0" borderId="22" xfId="4" applyFont="1" applyBorder="1"/>
    <xf numFmtId="0" fontId="19" fillId="0" borderId="23" xfId="4" applyFont="1" applyBorder="1"/>
    <xf numFmtId="0" fontId="17" fillId="6" borderId="0" xfId="4" applyFont="1" applyFill="1" applyBorder="1" applyAlignment="1">
      <alignment horizontal="right"/>
    </xf>
    <xf numFmtId="164" fontId="20" fillId="0" borderId="5" xfId="4" applyNumberFormat="1" applyFont="1" applyFill="1" applyBorder="1" applyAlignment="1">
      <alignment horizontal="center"/>
    </xf>
    <xf numFmtId="0" fontId="19" fillId="3" borderId="0" xfId="4" applyFont="1" applyFill="1" applyBorder="1" applyAlignment="1">
      <alignment horizontal="right"/>
    </xf>
    <xf numFmtId="0" fontId="19" fillId="0" borderId="0" xfId="4" applyFont="1" applyFill="1" applyBorder="1" applyAlignment="1"/>
    <xf numFmtId="0" fontId="18" fillId="2" borderId="0" xfId="4" applyFont="1" applyFill="1" applyBorder="1" applyAlignment="1">
      <alignment horizontal="left"/>
    </xf>
    <xf numFmtId="0" fontId="19" fillId="0" borderId="0" xfId="4" applyFont="1" applyFill="1" applyBorder="1" applyAlignment="1">
      <alignment horizontal="center"/>
    </xf>
    <xf numFmtId="0" fontId="19" fillId="0" borderId="5" xfId="4" applyFont="1" applyFill="1" applyBorder="1"/>
    <xf numFmtId="166" fontId="21" fillId="0" borderId="5" xfId="2" applyNumberFormat="1" applyFont="1" applyFill="1" applyBorder="1" applyAlignment="1">
      <alignment horizontal="center"/>
    </xf>
    <xf numFmtId="166" fontId="21" fillId="0" borderId="5" xfId="4" applyNumberFormat="1" applyFont="1" applyFill="1" applyBorder="1"/>
    <xf numFmtId="0" fontId="0" fillId="0" borderId="0" xfId="0" applyBorder="1"/>
    <xf numFmtId="0" fontId="0" fillId="0" borderId="0" xfId="0" applyFill="1" applyBorder="1"/>
    <xf numFmtId="0" fontId="0" fillId="0" borderId="5" xfId="0" applyBorder="1"/>
    <xf numFmtId="0" fontId="16" fillId="2" borderId="1" xfId="0" applyFont="1" applyFill="1" applyBorder="1" applyAlignment="1">
      <alignment horizontal="left"/>
    </xf>
    <xf numFmtId="0" fontId="2" fillId="3" borderId="4" xfId="0" applyFont="1" applyFill="1" applyBorder="1" applyAlignment="1">
      <alignment horizontal="left"/>
    </xf>
    <xf numFmtId="0" fontId="2" fillId="3" borderId="4" xfId="0" applyFont="1" applyFill="1" applyBorder="1"/>
    <xf numFmtId="0" fontId="16" fillId="2" borderId="2" xfId="0" applyFont="1" applyFill="1" applyBorder="1" applyAlignment="1">
      <alignment horizontal="center" vertical="center"/>
    </xf>
    <xf numFmtId="0" fontId="23" fillId="2" borderId="2" xfId="0" applyFont="1" applyFill="1" applyBorder="1" applyAlignment="1">
      <alignment horizontal="center" vertical="center"/>
    </xf>
    <xf numFmtId="0" fontId="22" fillId="5" borderId="0" xfId="0" applyFont="1" applyFill="1"/>
    <xf numFmtId="165" fontId="0" fillId="0" borderId="5" xfId="1" applyFont="1" applyBorder="1"/>
    <xf numFmtId="165" fontId="22" fillId="5" borderId="0" xfId="1" applyFont="1" applyFill="1"/>
    <xf numFmtId="165" fontId="22" fillId="5" borderId="8" xfId="1" applyFont="1" applyFill="1" applyBorder="1"/>
    <xf numFmtId="0" fontId="8" fillId="5" borderId="7" xfId="0" applyFont="1" applyFill="1" applyBorder="1"/>
    <xf numFmtId="167" fontId="0" fillId="0" borderId="0" xfId="0" applyNumberFormat="1"/>
    <xf numFmtId="166" fontId="17" fillId="5" borderId="0" xfId="4" applyNumberFormat="1" applyFont="1" applyFill="1"/>
    <xf numFmtId="0" fontId="0" fillId="0" borderId="0" xfId="0" applyFill="1"/>
    <xf numFmtId="0" fontId="8" fillId="5" borderId="14" xfId="0" applyFont="1" applyFill="1" applyBorder="1" applyAlignment="1">
      <alignment horizontal="left"/>
    </xf>
    <xf numFmtId="165" fontId="22" fillId="5" borderId="15" xfId="1" applyFont="1" applyFill="1" applyBorder="1"/>
    <xf numFmtId="0" fontId="2" fillId="3" borderId="9" xfId="0" applyFont="1" applyFill="1" applyBorder="1"/>
    <xf numFmtId="165" fontId="0" fillId="0" borderId="10" xfId="1" applyFont="1" applyBorder="1"/>
    <xf numFmtId="2" fontId="0" fillId="0" borderId="5" xfId="1" applyNumberFormat="1" applyFont="1" applyBorder="1"/>
    <xf numFmtId="166" fontId="21" fillId="0" borderId="0" xfId="2" applyNumberFormat="1" applyFont="1" applyFill="1" applyBorder="1" applyAlignment="1">
      <alignment horizontal="center"/>
    </xf>
    <xf numFmtId="0" fontId="17" fillId="5" borderId="0" xfId="4" applyFont="1" applyFill="1"/>
    <xf numFmtId="0" fontId="19" fillId="5" borderId="0" xfId="4" applyFont="1" applyFill="1" applyBorder="1"/>
    <xf numFmtId="164" fontId="19" fillId="0" borderId="5" xfId="4" applyNumberFormat="1" applyFont="1" applyFill="1" applyBorder="1"/>
    <xf numFmtId="0" fontId="25" fillId="0" borderId="0" xfId="4" applyFont="1"/>
    <xf numFmtId="0" fontId="16" fillId="2" borderId="12" xfId="0" applyFont="1" applyFill="1" applyBorder="1" applyAlignment="1">
      <alignment horizontal="left"/>
    </xf>
    <xf numFmtId="0" fontId="16" fillId="2" borderId="13" xfId="0" applyFont="1" applyFill="1" applyBorder="1" applyAlignment="1">
      <alignment horizontal="center" vertical="center"/>
    </xf>
    <xf numFmtId="0" fontId="23" fillId="2" borderId="13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left"/>
    </xf>
    <xf numFmtId="165" fontId="0" fillId="0" borderId="6" xfId="1" applyFont="1" applyBorder="1"/>
    <xf numFmtId="0" fontId="26" fillId="0" borderId="0" xfId="0" applyFont="1" applyFill="1" applyBorder="1"/>
    <xf numFmtId="0" fontId="16" fillId="2" borderId="3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165" fontId="0" fillId="0" borderId="0" xfId="1" applyFont="1" applyFill="1" applyBorder="1"/>
    <xf numFmtId="165" fontId="22" fillId="0" borderId="0" xfId="1" applyFont="1" applyFill="1" applyBorder="1"/>
    <xf numFmtId="0" fontId="24" fillId="8" borderId="0" xfId="0" applyFont="1" applyFill="1"/>
    <xf numFmtId="0" fontId="0" fillId="9" borderId="0" xfId="0" applyFill="1"/>
    <xf numFmtId="0" fontId="22" fillId="4" borderId="0" xfId="0" applyFont="1" applyFill="1"/>
    <xf numFmtId="0" fontId="0" fillId="4" borderId="0" xfId="0" applyFill="1"/>
    <xf numFmtId="165" fontId="0" fillId="0" borderId="0" xfId="0" applyNumberFormat="1"/>
    <xf numFmtId="165" fontId="22" fillId="4" borderId="0" xfId="1" applyFont="1" applyFill="1"/>
    <xf numFmtId="0" fontId="0" fillId="0" borderId="0" xfId="0" applyNumberFormat="1"/>
    <xf numFmtId="1" fontId="0" fillId="0" borderId="0" xfId="0" applyNumberFormat="1"/>
    <xf numFmtId="168" fontId="0" fillId="0" borderId="0" xfId="1" applyNumberFormat="1" applyFont="1"/>
    <xf numFmtId="168" fontId="0" fillId="0" borderId="0" xfId="0" applyNumberFormat="1"/>
    <xf numFmtId="169" fontId="0" fillId="0" borderId="0" xfId="0" applyNumberFormat="1"/>
    <xf numFmtId="9" fontId="0" fillId="0" borderId="0" xfId="6" applyFont="1"/>
    <xf numFmtId="1" fontId="0" fillId="0" borderId="0" xfId="0" applyNumberFormat="1" applyFill="1"/>
    <xf numFmtId="0" fontId="22" fillId="11" borderId="0" xfId="0" applyFont="1" applyFill="1"/>
    <xf numFmtId="0" fontId="22" fillId="11" borderId="0" xfId="0" applyFont="1" applyFill="1" applyAlignment="1">
      <alignment horizontal="center"/>
    </xf>
    <xf numFmtId="0" fontId="22" fillId="0" borderId="0" xfId="0" applyFont="1"/>
    <xf numFmtId="165" fontId="0" fillId="0" borderId="0" xfId="1" applyFont="1" applyAlignment="1">
      <alignment horizontal="right" wrapText="1"/>
    </xf>
    <xf numFmtId="0" fontId="31" fillId="0" borderId="0" xfId="0" applyFont="1" applyFill="1" applyBorder="1"/>
    <xf numFmtId="0" fontId="32" fillId="0" borderId="0" xfId="0" applyFont="1" applyFill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left"/>
    </xf>
    <xf numFmtId="0" fontId="3" fillId="11" borderId="0" xfId="0" applyFont="1" applyFill="1" applyBorder="1"/>
    <xf numFmtId="0" fontId="2" fillId="11" borderId="0" xfId="0" applyFont="1" applyFill="1" applyBorder="1" applyAlignment="1">
      <alignment horizontal="left"/>
    </xf>
    <xf numFmtId="0" fontId="7" fillId="11" borderId="0" xfId="0" applyFont="1" applyFill="1" applyBorder="1" applyAlignment="1">
      <alignment horizontal="left"/>
    </xf>
    <xf numFmtId="0" fontId="22" fillId="0" borderId="0" xfId="0" applyFont="1" applyFill="1"/>
    <xf numFmtId="165" fontId="22" fillId="0" borderId="0" xfId="1" applyFont="1" applyFill="1"/>
    <xf numFmtId="169" fontId="0" fillId="0" borderId="0" xfId="0" applyNumberFormat="1" applyFill="1"/>
    <xf numFmtId="43" fontId="0" fillId="0" borderId="0" xfId="0" applyNumberFormat="1" applyFill="1"/>
    <xf numFmtId="0" fontId="34" fillId="0" borderId="0" xfId="0" applyFont="1" applyFill="1"/>
    <xf numFmtId="43" fontId="34" fillId="0" borderId="0" xfId="0" applyNumberFormat="1" applyFont="1" applyFill="1"/>
    <xf numFmtId="0" fontId="16" fillId="2" borderId="25" xfId="0" applyFont="1" applyFill="1" applyBorder="1" applyAlignment="1">
      <alignment horizontal="center" vertical="center"/>
    </xf>
    <xf numFmtId="0" fontId="0" fillId="0" borderId="24" xfId="0" applyBorder="1"/>
    <xf numFmtId="0" fontId="22" fillId="0" borderId="0" xfId="0" applyFont="1" applyFill="1" applyBorder="1"/>
    <xf numFmtId="0" fontId="23" fillId="10" borderId="5" xfId="0" applyFont="1" applyFill="1" applyBorder="1"/>
    <xf numFmtId="165" fontId="22" fillId="10" borderId="5" xfId="1" applyFont="1" applyFill="1" applyBorder="1"/>
    <xf numFmtId="0" fontId="0" fillId="0" borderId="0" xfId="0" applyAlignment="1">
      <alignment horizontal="left"/>
    </xf>
    <xf numFmtId="165" fontId="0" fillId="0" borderId="5" xfId="0" applyNumberFormat="1" applyBorder="1"/>
    <xf numFmtId="0" fontId="22" fillId="11" borderId="5" xfId="0" applyFont="1" applyFill="1" applyBorder="1" applyAlignment="1">
      <alignment horizontal="left"/>
    </xf>
    <xf numFmtId="0" fontId="22" fillId="11" borderId="5" xfId="0" applyFont="1" applyFill="1" applyBorder="1" applyAlignment="1">
      <alignment horizontal="center"/>
    </xf>
    <xf numFmtId="165" fontId="0" fillId="10" borderId="5" xfId="0" applyNumberFormat="1" applyFill="1" applyBorder="1" applyAlignment="1">
      <alignment horizontal="right"/>
    </xf>
    <xf numFmtId="0" fontId="22" fillId="10" borderId="5" xfId="0" applyFont="1" applyFill="1" applyBorder="1"/>
    <xf numFmtId="164" fontId="20" fillId="0" borderId="6" xfId="4" applyNumberFormat="1" applyFont="1" applyFill="1" applyBorder="1" applyAlignment="1">
      <alignment horizontal="center"/>
    </xf>
    <xf numFmtId="0" fontId="19" fillId="0" borderId="6" xfId="4" applyFont="1" applyFill="1" applyBorder="1"/>
    <xf numFmtId="166" fontId="21" fillId="0" borderId="6" xfId="2" applyNumberFormat="1" applyFont="1" applyFill="1" applyBorder="1" applyAlignment="1">
      <alignment horizontal="center"/>
    </xf>
    <xf numFmtId="164" fontId="19" fillId="0" borderId="6" xfId="4" applyNumberFormat="1" applyFont="1" applyFill="1" applyBorder="1"/>
    <xf numFmtId="0" fontId="15" fillId="0" borderId="0" xfId="5" applyFont="1" applyFill="1" applyBorder="1" applyAlignment="1">
      <alignment horizontal="center"/>
    </xf>
    <xf numFmtId="17" fontId="15" fillId="0" borderId="0" xfId="0" applyNumberFormat="1" applyFont="1" applyFill="1" applyBorder="1" applyAlignment="1">
      <alignment horizontal="center"/>
    </xf>
    <xf numFmtId="164" fontId="20" fillId="0" borderId="0" xfId="4" applyNumberFormat="1" applyFont="1" applyFill="1" applyBorder="1" applyAlignment="1">
      <alignment horizontal="center"/>
    </xf>
    <xf numFmtId="166" fontId="21" fillId="0" borderId="0" xfId="4" applyNumberFormat="1" applyFont="1" applyFill="1" applyBorder="1"/>
    <xf numFmtId="164" fontId="19" fillId="0" borderId="0" xfId="4" applyNumberFormat="1" applyFont="1" applyFill="1" applyBorder="1"/>
    <xf numFmtId="166" fontId="17" fillId="0" borderId="0" xfId="4" applyNumberFormat="1" applyFont="1" applyFill="1" applyBorder="1"/>
    <xf numFmtId="0" fontId="8" fillId="11" borderId="0" xfId="0" applyFont="1" applyFill="1" applyBorder="1" applyAlignment="1">
      <alignment horizontal="left"/>
    </xf>
    <xf numFmtId="0" fontId="22" fillId="11" borderId="0" xfId="0" applyFont="1" applyFill="1" applyAlignment="1">
      <alignment horizontal="left"/>
    </xf>
    <xf numFmtId="10" fontId="34" fillId="0" borderId="0" xfId="6" applyNumberFormat="1" applyFont="1" applyFill="1" applyAlignment="1">
      <alignment horizontal="right"/>
    </xf>
    <xf numFmtId="9" fontId="34" fillId="0" borderId="0" xfId="0" applyNumberFormat="1" applyFont="1" applyFill="1"/>
    <xf numFmtId="10" fontId="34" fillId="0" borderId="0" xfId="0" applyNumberFormat="1" applyFont="1" applyFill="1"/>
    <xf numFmtId="0" fontId="34" fillId="13" borderId="0" xfId="0" applyFont="1" applyFill="1"/>
    <xf numFmtId="0" fontId="0" fillId="13" borderId="0" xfId="0" applyFill="1"/>
    <xf numFmtId="0" fontId="0" fillId="13" borderId="0" xfId="0" applyNumberFormat="1" applyFill="1"/>
    <xf numFmtId="0" fontId="9" fillId="0" borderId="0" xfId="0" applyFont="1" applyFill="1" applyBorder="1"/>
    <xf numFmtId="0" fontId="2" fillId="3" borderId="26" xfId="0" applyFont="1" applyFill="1" applyBorder="1" applyAlignment="1">
      <alignment horizontal="left"/>
    </xf>
    <xf numFmtId="165" fontId="0" fillId="0" borderId="27" xfId="1" applyFont="1" applyBorder="1"/>
    <xf numFmtId="0" fontId="3" fillId="10" borderId="0" xfId="0" applyFont="1" applyFill="1" applyBorder="1"/>
    <xf numFmtId="0" fontId="13" fillId="11" borderId="0" xfId="0" applyFont="1" applyFill="1"/>
    <xf numFmtId="0" fontId="35" fillId="0" borderId="0" xfId="0" applyFont="1" applyFill="1" applyBorder="1"/>
    <xf numFmtId="0" fontId="35" fillId="0" borderId="0" xfId="0" applyFont="1" applyBorder="1"/>
    <xf numFmtId="0" fontId="2" fillId="0" borderId="0" xfId="0" applyFont="1" applyFill="1" applyBorder="1" applyAlignment="1">
      <alignment horizontal="center" vertical="center"/>
    </xf>
    <xf numFmtId="167" fontId="0" fillId="0" borderId="0" xfId="0" applyNumberFormat="1" applyFill="1"/>
    <xf numFmtId="167" fontId="0" fillId="0" borderId="0" xfId="0" applyNumberFormat="1" applyFill="1" applyBorder="1"/>
    <xf numFmtId="0" fontId="8" fillId="0" borderId="0" xfId="0" applyFont="1" applyFill="1" applyBorder="1" applyAlignment="1">
      <alignment horizontal="center" vertical="center"/>
    </xf>
    <xf numFmtId="167" fontId="24" fillId="0" borderId="0" xfId="0" applyNumberFormat="1" applyFont="1" applyFill="1"/>
    <xf numFmtId="0" fontId="24" fillId="0" borderId="0" xfId="0" applyFont="1" applyFill="1"/>
    <xf numFmtId="0" fontId="16" fillId="10" borderId="0" xfId="0" applyFont="1" applyFill="1" applyBorder="1" applyAlignment="1">
      <alignment horizontal="left"/>
    </xf>
    <xf numFmtId="0" fontId="8" fillId="10" borderId="0" xfId="0" applyFont="1" applyFill="1" applyBorder="1" applyAlignment="1">
      <alignment horizontal="center" vertical="center"/>
    </xf>
    <xf numFmtId="0" fontId="11" fillId="14" borderId="0" xfId="0" applyFont="1" applyFill="1" applyBorder="1" applyAlignment="1">
      <alignment horizontal="left"/>
    </xf>
    <xf numFmtId="0" fontId="11" fillId="7" borderId="0" xfId="0" applyFont="1" applyFill="1" applyBorder="1" applyAlignment="1">
      <alignment horizontal="left"/>
    </xf>
    <xf numFmtId="165" fontId="28" fillId="0" borderId="0" xfId="0" applyNumberFormat="1" applyFont="1" applyFill="1"/>
    <xf numFmtId="167" fontId="22" fillId="0" borderId="0" xfId="0" applyNumberFormat="1" applyFont="1" applyFill="1"/>
    <xf numFmtId="0" fontId="22" fillId="9" borderId="0" xfId="0" applyFont="1" applyFill="1"/>
    <xf numFmtId="167" fontId="36" fillId="10" borderId="0" xfId="0" applyNumberFormat="1" applyFont="1" applyFill="1"/>
    <xf numFmtId="0" fontId="37" fillId="0" borderId="0" xfId="0" applyFont="1"/>
    <xf numFmtId="167" fontId="36" fillId="8" borderId="0" xfId="0" applyNumberFormat="1" applyFont="1" applyFill="1"/>
    <xf numFmtId="2" fontId="6" fillId="0" borderId="0" xfId="1" applyNumberFormat="1" applyFont="1" applyFill="1" applyBorder="1" applyAlignment="1">
      <alignment horizontal="right" vertical="center"/>
    </xf>
    <xf numFmtId="2" fontId="37" fillId="0" borderId="0" xfId="1" applyNumberFormat="1" applyFont="1" applyFill="1" applyBorder="1" applyAlignment="1">
      <alignment horizontal="right"/>
    </xf>
    <xf numFmtId="2" fontId="37" fillId="10" borderId="0" xfId="1" applyNumberFormat="1" applyFont="1" applyFill="1"/>
    <xf numFmtId="2" fontId="37" fillId="0" borderId="0" xfId="0" applyNumberFormat="1" applyFont="1" applyFill="1"/>
    <xf numFmtId="2" fontId="37" fillId="10" borderId="0" xfId="0" applyNumberFormat="1" applyFont="1" applyFill="1"/>
    <xf numFmtId="2" fontId="37" fillId="0" borderId="0" xfId="0" applyNumberFormat="1" applyFont="1"/>
    <xf numFmtId="9" fontId="37" fillId="0" borderId="0" xfId="0" applyNumberFormat="1" applyFont="1"/>
    <xf numFmtId="0" fontId="27" fillId="0" borderId="0" xfId="0" applyFont="1" applyAlignment="1">
      <alignment horizontal="right"/>
    </xf>
    <xf numFmtId="165" fontId="27" fillId="0" borderId="0" xfId="0" applyNumberFormat="1" applyFont="1"/>
    <xf numFmtId="0" fontId="23" fillId="11" borderId="0" xfId="0" applyFont="1" applyFill="1"/>
    <xf numFmtId="0" fontId="23" fillId="0" borderId="0" xfId="0" applyFont="1"/>
    <xf numFmtId="0" fontId="23" fillId="11" borderId="0" xfId="0" applyFont="1" applyFill="1" applyAlignment="1">
      <alignment horizontal="center"/>
    </xf>
    <xf numFmtId="9" fontId="27" fillId="0" borderId="0" xfId="0" applyNumberFormat="1" applyFont="1" applyAlignment="1">
      <alignment horizontal="right"/>
    </xf>
    <xf numFmtId="170" fontId="27" fillId="0" borderId="0" xfId="0" applyNumberFormat="1" applyFont="1" applyAlignment="1">
      <alignment horizontal="right"/>
    </xf>
    <xf numFmtId="0" fontId="23" fillId="0" borderId="0" xfId="0" applyFont="1" applyAlignment="1">
      <alignment horizontal="left"/>
    </xf>
    <xf numFmtId="0" fontId="27" fillId="0" borderId="0" xfId="0" applyFont="1" applyAlignment="1">
      <alignment horizontal="left"/>
    </xf>
    <xf numFmtId="167" fontId="36" fillId="12" borderId="0" xfId="0" applyNumberFormat="1" applyFont="1" applyFill="1"/>
    <xf numFmtId="0" fontId="23" fillId="8" borderId="0" xfId="0" applyFont="1" applyFill="1"/>
    <xf numFmtId="0" fontId="22" fillId="0" borderId="0" xfId="0" applyFont="1" applyFill="1" applyAlignment="1">
      <alignment horizontal="center"/>
    </xf>
    <xf numFmtId="9" fontId="0" fillId="0" borderId="0" xfId="0" applyNumberFormat="1" applyFill="1"/>
    <xf numFmtId="165" fontId="0" fillId="0" borderId="0" xfId="1" applyFont="1" applyFill="1" applyAlignment="1">
      <alignment horizontal="right" wrapText="1"/>
    </xf>
    <xf numFmtId="168" fontId="0" fillId="0" borderId="0" xfId="0" applyNumberFormat="1" applyFill="1"/>
    <xf numFmtId="9" fontId="0" fillId="0" borderId="0" xfId="6" applyFont="1" applyFill="1"/>
    <xf numFmtId="168" fontId="0" fillId="0" borderId="0" xfId="1" applyNumberFormat="1" applyFont="1" applyFill="1"/>
    <xf numFmtId="0" fontId="2" fillId="3" borderId="26" xfId="0" applyFont="1" applyFill="1" applyBorder="1"/>
    <xf numFmtId="0" fontId="37" fillId="0" borderId="0" xfId="0" applyFont="1" applyFill="1" applyBorder="1" applyAlignment="1">
      <alignment horizontal="left" indent="1"/>
    </xf>
    <xf numFmtId="0" fontId="36" fillId="11" borderId="0" xfId="0" applyFont="1" applyFill="1"/>
    <xf numFmtId="0" fontId="36" fillId="11" borderId="0" xfId="0" applyFont="1" applyFill="1" applyAlignment="1">
      <alignment horizontal="center"/>
    </xf>
    <xf numFmtId="0" fontId="8" fillId="15" borderId="7" xfId="0" applyFont="1" applyFill="1" applyBorder="1" applyAlignment="1">
      <alignment horizontal="left"/>
    </xf>
    <xf numFmtId="165" fontId="37" fillId="0" borderId="0" xfId="0" applyNumberFormat="1" applyFont="1"/>
    <xf numFmtId="0" fontId="36" fillId="15" borderId="0" xfId="0" applyFont="1" applyFill="1"/>
    <xf numFmtId="165" fontId="36" fillId="15" borderId="0" xfId="0" applyNumberFormat="1" applyFont="1" applyFill="1"/>
    <xf numFmtId="0" fontId="2" fillId="0" borderId="0" xfId="0" applyFont="1" applyFill="1" applyBorder="1" applyAlignment="1">
      <alignment horizontal="left"/>
    </xf>
    <xf numFmtId="0" fontId="8" fillId="5" borderId="0" xfId="0" applyFont="1" applyFill="1" applyBorder="1"/>
    <xf numFmtId="2" fontId="0" fillId="0" borderId="0" xfId="0" applyNumberFormat="1"/>
    <xf numFmtId="0" fontId="16" fillId="11" borderId="0" xfId="0" applyFont="1" applyFill="1" applyBorder="1" applyAlignment="1">
      <alignment horizontal="left"/>
    </xf>
    <xf numFmtId="0" fontId="16" fillId="11" borderId="0" xfId="0" applyFont="1" applyFill="1" applyBorder="1" applyAlignment="1">
      <alignment horizontal="center" vertical="center"/>
    </xf>
    <xf numFmtId="0" fontId="23" fillId="11" borderId="0" xfId="0" applyFont="1" applyFill="1" applyBorder="1" applyAlignment="1">
      <alignment horizontal="center" vertical="center"/>
    </xf>
    <xf numFmtId="165" fontId="0" fillId="0" borderId="0" xfId="1" applyFont="1" applyBorder="1"/>
    <xf numFmtId="0" fontId="8" fillId="5" borderId="0" xfId="0" applyFont="1" applyFill="1" applyBorder="1" applyAlignment="1">
      <alignment horizontal="left"/>
    </xf>
    <xf numFmtId="165" fontId="22" fillId="5" borderId="0" xfId="1" applyFont="1" applyFill="1" applyBorder="1"/>
    <xf numFmtId="165" fontId="22" fillId="15" borderId="0" xfId="0" applyNumberFormat="1" applyFont="1" applyFill="1"/>
    <xf numFmtId="0" fontId="18" fillId="11" borderId="0" xfId="4" applyFont="1" applyFill="1" applyBorder="1" applyAlignment="1">
      <alignment horizontal="left"/>
    </xf>
    <xf numFmtId="0" fontId="17" fillId="11" borderId="0" xfId="4" applyFont="1" applyFill="1" applyBorder="1" applyAlignment="1">
      <alignment horizontal="center"/>
    </xf>
    <xf numFmtId="0" fontId="17" fillId="0" borderId="0" xfId="4" applyFont="1" applyFill="1" applyBorder="1" applyAlignment="1">
      <alignment horizontal="right"/>
    </xf>
    <xf numFmtId="0" fontId="19" fillId="0" borderId="0" xfId="4" applyFont="1" applyFill="1" applyBorder="1" applyAlignment="1">
      <alignment horizontal="right"/>
    </xf>
    <xf numFmtId="0" fontId="17" fillId="5" borderId="0" xfId="4" applyFont="1" applyFill="1" applyBorder="1"/>
    <xf numFmtId="166" fontId="17" fillId="5" borderId="0" xfId="4" applyNumberFormat="1" applyFont="1" applyFill="1" applyBorder="1"/>
    <xf numFmtId="0" fontId="17" fillId="15" borderId="0" xfId="4" applyFont="1" applyFill="1" applyBorder="1" applyAlignment="1">
      <alignment horizontal="left"/>
    </xf>
    <xf numFmtId="164" fontId="17" fillId="5" borderId="0" xfId="4" applyNumberFormat="1" applyFont="1" applyFill="1" applyBorder="1"/>
    <xf numFmtId="164" fontId="17" fillId="15" borderId="0" xfId="4" applyNumberFormat="1" applyFont="1" applyFill="1" applyBorder="1" applyAlignment="1">
      <alignment horizontal="center"/>
    </xf>
    <xf numFmtId="0" fontId="23" fillId="15" borderId="0" xfId="0" applyFont="1" applyFill="1"/>
    <xf numFmtId="0" fontId="16" fillId="0" borderId="0" xfId="0" applyFont="1" applyFill="1" applyBorder="1" applyAlignment="1">
      <alignment horizontal="left"/>
    </xf>
    <xf numFmtId="0" fontId="11" fillId="0" borderId="0" xfId="0" applyFont="1" applyFill="1" applyBorder="1" applyAlignment="1">
      <alignment horizontal="left"/>
    </xf>
    <xf numFmtId="167" fontId="37" fillId="0" borderId="0" xfId="0" applyNumberFormat="1" applyFont="1" applyAlignment="1">
      <alignment horizontal="right"/>
    </xf>
    <xf numFmtId="167" fontId="23" fillId="15" borderId="0" xfId="0" applyNumberFormat="1" applyFont="1" applyFill="1" applyAlignment="1">
      <alignment horizontal="right"/>
    </xf>
    <xf numFmtId="0" fontId="37" fillId="14" borderId="0" xfId="0" applyFont="1" applyFill="1" applyBorder="1" applyAlignment="1">
      <alignment horizontal="left" indent="1"/>
    </xf>
    <xf numFmtId="9" fontId="37" fillId="0" borderId="0" xfId="6" applyFont="1" applyFill="1"/>
    <xf numFmtId="0" fontId="27" fillId="0" borderId="0" xfId="0" applyFont="1" applyFill="1" applyAlignment="1">
      <alignment horizontal="right"/>
    </xf>
    <xf numFmtId="167" fontId="23" fillId="0" borderId="0" xfId="0" applyNumberFormat="1" applyFont="1" applyFill="1" applyAlignment="1">
      <alignment horizontal="right"/>
    </xf>
    <xf numFmtId="170" fontId="27" fillId="0" borderId="0" xfId="6" applyNumberFormat="1" applyFont="1"/>
    <xf numFmtId="170" fontId="27" fillId="0" borderId="0" xfId="0" applyNumberFormat="1" applyFont="1"/>
    <xf numFmtId="9" fontId="27" fillId="0" borderId="0" xfId="6" applyFont="1"/>
    <xf numFmtId="0" fontId="0" fillId="0" borderId="0" xfId="0" applyAlignment="1">
      <alignment wrapText="1"/>
    </xf>
    <xf numFmtId="0" fontId="22" fillId="0" borderId="0" xfId="0" applyFont="1" applyAlignment="1">
      <alignment horizontal="left" wrapText="1"/>
    </xf>
    <xf numFmtId="0" fontId="22" fillId="0" borderId="0" xfId="0" applyFont="1" applyAlignment="1">
      <alignment wrapText="1"/>
    </xf>
    <xf numFmtId="0" fontId="32" fillId="0" borderId="0" xfId="0" applyFont="1" applyFill="1" applyBorder="1" applyAlignment="1">
      <alignment horizontal="center" vertical="center" wrapText="1"/>
    </xf>
    <xf numFmtId="0" fontId="3" fillId="11" borderId="0" xfId="0" applyFont="1" applyFill="1" applyBorder="1" applyAlignment="1">
      <alignment horizontal="left"/>
    </xf>
  </cellXfs>
  <cellStyles count="7">
    <cellStyle name="Moeda" xfId="2" builtinId="4"/>
    <cellStyle name="Normal" xfId="0" builtinId="0"/>
    <cellStyle name="Normal 2" xfId="3"/>
    <cellStyle name="Normal_MS_FM02" xfId="4"/>
    <cellStyle name="Normal_Receita ik2" xfId="5"/>
    <cellStyle name="Porcentagem" xfId="6" builtinId="5"/>
    <cellStyle name="Vírgula" xfId="1" builtinId="3"/>
  </cellStyles>
  <dxfs count="0"/>
  <tableStyles count="0" defaultTableStyle="TableStyleMedium9"/>
  <colors>
    <mruColors>
      <color rgb="FFFFCC99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Receita!$A$31</c:f>
              <c:strCache>
                <c:ptCount val="1"/>
                <c:pt idx="0">
                  <c:v>Assinaturas</c:v>
                </c:pt>
              </c:strCache>
            </c:strRef>
          </c:tx>
          <c:invertIfNegative val="0"/>
          <c:cat>
            <c:strRef>
              <c:f>Receita!$B$30:$F$30</c:f>
              <c:strCache>
                <c:ptCount val="5"/>
                <c:pt idx="0">
                  <c:v>Ano 1</c:v>
                </c:pt>
                <c:pt idx="1">
                  <c:v>Ano 2</c:v>
                </c:pt>
                <c:pt idx="2">
                  <c:v>Ano 3</c:v>
                </c:pt>
                <c:pt idx="3">
                  <c:v>Ano 4</c:v>
                </c:pt>
                <c:pt idx="4">
                  <c:v>Ano 5</c:v>
                </c:pt>
              </c:strCache>
            </c:strRef>
          </c:cat>
          <c:val>
            <c:numRef>
              <c:f>Receita!$B$31:$F$31</c:f>
              <c:numCache>
                <c:formatCode>_(* #,##0.00_);_(* \(#,##0.00\);_(* "-"??_);_(@_)</c:formatCode>
                <c:ptCount val="5"/>
                <c:pt idx="0">
                  <c:v>429000</c:v>
                </c:pt>
                <c:pt idx="1">
                  <c:v>1221000</c:v>
                </c:pt>
                <c:pt idx="2">
                  <c:v>1912350</c:v>
                </c:pt>
                <c:pt idx="3">
                  <c:v>2664750</c:v>
                </c:pt>
                <c:pt idx="4">
                  <c:v>3417150</c:v>
                </c:pt>
              </c:numCache>
            </c:numRef>
          </c:val>
        </c:ser>
        <c:ser>
          <c:idx val="1"/>
          <c:order val="1"/>
          <c:tx>
            <c:strRef>
              <c:f>Receita!$A$32</c:f>
              <c:strCache>
                <c:ptCount val="1"/>
                <c:pt idx="0">
                  <c:v>E-commerce</c:v>
                </c:pt>
              </c:strCache>
            </c:strRef>
          </c:tx>
          <c:invertIfNegative val="0"/>
          <c:cat>
            <c:strRef>
              <c:f>Receita!$B$30:$F$30</c:f>
              <c:strCache>
                <c:ptCount val="5"/>
                <c:pt idx="0">
                  <c:v>Ano 1</c:v>
                </c:pt>
                <c:pt idx="1">
                  <c:v>Ano 2</c:v>
                </c:pt>
                <c:pt idx="2">
                  <c:v>Ano 3</c:v>
                </c:pt>
                <c:pt idx="3">
                  <c:v>Ano 4</c:v>
                </c:pt>
                <c:pt idx="4">
                  <c:v>Ano 5</c:v>
                </c:pt>
              </c:strCache>
            </c:strRef>
          </c:cat>
          <c:val>
            <c:numRef>
              <c:f>Receita!$B$32:$F$32</c:f>
              <c:numCache>
                <c:formatCode>_(* #,##0.00_);_(* \(#,##0.00\);_(* "-"??_);_(@_)</c:formatCode>
                <c:ptCount val="5"/>
                <c:pt idx="0">
                  <c:v>6000</c:v>
                </c:pt>
                <c:pt idx="1">
                  <c:v>23040</c:v>
                </c:pt>
                <c:pt idx="2">
                  <c:v>46080</c:v>
                </c:pt>
                <c:pt idx="3">
                  <c:v>74880</c:v>
                </c:pt>
                <c:pt idx="4">
                  <c:v>115200</c:v>
                </c:pt>
              </c:numCache>
            </c:numRef>
          </c:val>
        </c:ser>
        <c:ser>
          <c:idx val="2"/>
          <c:order val="2"/>
          <c:tx>
            <c:strRef>
              <c:f>Receita!$A$33</c:f>
              <c:strCache>
                <c:ptCount val="1"/>
                <c:pt idx="0">
                  <c:v>Email mkt</c:v>
                </c:pt>
              </c:strCache>
            </c:strRef>
          </c:tx>
          <c:invertIfNegative val="0"/>
          <c:cat>
            <c:strRef>
              <c:f>Receita!$B$30:$F$30</c:f>
              <c:strCache>
                <c:ptCount val="5"/>
                <c:pt idx="0">
                  <c:v>Ano 1</c:v>
                </c:pt>
                <c:pt idx="1">
                  <c:v>Ano 2</c:v>
                </c:pt>
                <c:pt idx="2">
                  <c:v>Ano 3</c:v>
                </c:pt>
                <c:pt idx="3">
                  <c:v>Ano 4</c:v>
                </c:pt>
                <c:pt idx="4">
                  <c:v>Ano 5</c:v>
                </c:pt>
              </c:strCache>
            </c:strRef>
          </c:cat>
          <c:val>
            <c:numRef>
              <c:f>Receita!$B$33:$F$33</c:f>
              <c:numCache>
                <c:formatCode>_(* #,##0.00_);_(* \(#,##0.00\);_(* "-"??_);_(@_)</c:formatCode>
                <c:ptCount val="5"/>
                <c:pt idx="0">
                  <c:v>128000.00000000001</c:v>
                </c:pt>
                <c:pt idx="1">
                  <c:v>282763.63636363629</c:v>
                </c:pt>
                <c:pt idx="2">
                  <c:v>491985.45454545465</c:v>
                </c:pt>
                <c:pt idx="3">
                  <c:v>817570.90909090883</c:v>
                </c:pt>
                <c:pt idx="4">
                  <c:v>1271127.2727272727</c:v>
                </c:pt>
              </c:numCache>
            </c:numRef>
          </c:val>
        </c:ser>
        <c:ser>
          <c:idx val="3"/>
          <c:order val="3"/>
          <c:tx>
            <c:strRef>
              <c:f>Receita!$A$34</c:f>
              <c:strCache>
                <c:ptCount val="1"/>
                <c:pt idx="0">
                  <c:v>Guia Local</c:v>
                </c:pt>
              </c:strCache>
            </c:strRef>
          </c:tx>
          <c:invertIfNegative val="0"/>
          <c:cat>
            <c:strRef>
              <c:f>Receita!$B$30:$F$30</c:f>
              <c:strCache>
                <c:ptCount val="5"/>
                <c:pt idx="0">
                  <c:v>Ano 1</c:v>
                </c:pt>
                <c:pt idx="1">
                  <c:v>Ano 2</c:v>
                </c:pt>
                <c:pt idx="2">
                  <c:v>Ano 3</c:v>
                </c:pt>
                <c:pt idx="3">
                  <c:v>Ano 4</c:v>
                </c:pt>
                <c:pt idx="4">
                  <c:v>Ano 5</c:v>
                </c:pt>
              </c:strCache>
            </c:strRef>
          </c:cat>
          <c:val>
            <c:numRef>
              <c:f>Receita!$B$34:$F$34</c:f>
              <c:numCache>
                <c:formatCode>_(* #,##0.00_);_(* \(#,##0.00\);_(* "-"??_);_(@_)</c:formatCode>
                <c:ptCount val="5"/>
                <c:pt idx="0">
                  <c:v>0</c:v>
                </c:pt>
                <c:pt idx="1">
                  <c:v>26400</c:v>
                </c:pt>
                <c:pt idx="2">
                  <c:v>37620</c:v>
                </c:pt>
                <c:pt idx="3">
                  <c:v>48279</c:v>
                </c:pt>
                <c:pt idx="4">
                  <c:v>58405.049999999996</c:v>
                </c:pt>
              </c:numCache>
            </c:numRef>
          </c:val>
        </c:ser>
        <c:ser>
          <c:idx val="4"/>
          <c:order val="4"/>
          <c:tx>
            <c:strRef>
              <c:f>Receita!$A$35</c:f>
              <c:strCache>
                <c:ptCount val="1"/>
                <c:pt idx="0">
                  <c:v>Publicidade</c:v>
                </c:pt>
              </c:strCache>
            </c:strRef>
          </c:tx>
          <c:invertIfNegative val="0"/>
          <c:cat>
            <c:strRef>
              <c:f>Receita!$B$30:$F$30</c:f>
              <c:strCache>
                <c:ptCount val="5"/>
                <c:pt idx="0">
                  <c:v>Ano 1</c:v>
                </c:pt>
                <c:pt idx="1">
                  <c:v>Ano 2</c:v>
                </c:pt>
                <c:pt idx="2">
                  <c:v>Ano 3</c:v>
                </c:pt>
                <c:pt idx="3">
                  <c:v>Ano 4</c:v>
                </c:pt>
                <c:pt idx="4">
                  <c:v>Ano 5</c:v>
                </c:pt>
              </c:strCache>
            </c:strRef>
          </c:cat>
          <c:val>
            <c:numRef>
              <c:f>Receita!$B$35:$F$35</c:f>
              <c:numCache>
                <c:formatCode>_(* #,##0.00_);_(* \(#,##0.00\);_(* "-"??_);_(@_)</c:formatCode>
                <c:ptCount val="5"/>
                <c:pt idx="0">
                  <c:v>143999.99999999997</c:v>
                </c:pt>
                <c:pt idx="1">
                  <c:v>290181.81818181812</c:v>
                </c:pt>
                <c:pt idx="2">
                  <c:v>392290.90909090894</c:v>
                </c:pt>
                <c:pt idx="3">
                  <c:v>610472.72727272741</c:v>
                </c:pt>
                <c:pt idx="4">
                  <c:v>1133890.9090909089</c:v>
                </c:pt>
              </c:numCache>
            </c:numRef>
          </c:val>
        </c:ser>
        <c:ser>
          <c:idx val="5"/>
          <c:order val="5"/>
          <c:tx>
            <c:strRef>
              <c:f>Receita!$A$36</c:f>
              <c:strCache>
                <c:ptCount val="1"/>
                <c:pt idx="0">
                  <c:v>Relatórios de mercado</c:v>
                </c:pt>
              </c:strCache>
            </c:strRef>
          </c:tx>
          <c:invertIfNegative val="0"/>
          <c:cat>
            <c:strRef>
              <c:f>Receita!$B$30:$F$30</c:f>
              <c:strCache>
                <c:ptCount val="5"/>
                <c:pt idx="0">
                  <c:v>Ano 1</c:v>
                </c:pt>
                <c:pt idx="1">
                  <c:v>Ano 2</c:v>
                </c:pt>
                <c:pt idx="2">
                  <c:v>Ano 3</c:v>
                </c:pt>
                <c:pt idx="3">
                  <c:v>Ano 4</c:v>
                </c:pt>
                <c:pt idx="4">
                  <c:v>Ano 5</c:v>
                </c:pt>
              </c:strCache>
            </c:strRef>
          </c:cat>
          <c:val>
            <c:numRef>
              <c:f>Receita!$B$36:$F$36</c:f>
              <c:numCache>
                <c:formatCode>_(* #,##0.00_);_(* \(#,##0.00\);_(* "-"??_);_(@_)</c:formatCode>
                <c:ptCount val="5"/>
                <c:pt idx="0">
                  <c:v>26400.000000000004</c:v>
                </c:pt>
                <c:pt idx="1">
                  <c:v>52800.000000000007</c:v>
                </c:pt>
                <c:pt idx="2">
                  <c:v>75240</c:v>
                </c:pt>
                <c:pt idx="3">
                  <c:v>96558</c:v>
                </c:pt>
                <c:pt idx="4">
                  <c:v>116810.10000000002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56397984"/>
        <c:axId val="356395632"/>
      </c:barChart>
      <c:catAx>
        <c:axId val="356397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pt-BR"/>
          </a:p>
        </c:txPr>
        <c:crossAx val="356395632"/>
        <c:crosses val="autoZero"/>
        <c:auto val="1"/>
        <c:lblAlgn val="ctr"/>
        <c:lblOffset val="100"/>
        <c:noMultiLvlLbl val="0"/>
      </c:catAx>
      <c:valAx>
        <c:axId val="356395632"/>
        <c:scaling>
          <c:orientation val="minMax"/>
        </c:scaling>
        <c:delete val="0"/>
        <c:axPos val="l"/>
        <c:majorGridlines/>
        <c:numFmt formatCode="_(* #,##0.00_);_(* \(#,##0.00\);_(* &quot;-&quot;??_);_(@_)" sourceLinked="1"/>
        <c:majorTickMark val="out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pt-BR"/>
          </a:p>
        </c:txPr>
        <c:crossAx val="356397984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sz="1500" baseline="0"/>
          </a:pPr>
          <a:endParaRPr lang="pt-BR"/>
        </a:p>
      </c:txPr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58" footer="0.31496062000000058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/>
        <a:lstStyle/>
        <a:p>
          <a:pPr>
            <a:defRPr lang="pt-BR"/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9.8669583000132524E-2"/>
          <c:y val="0.16318796918637404"/>
          <c:w val="0.88913489400119405"/>
          <c:h val="0.79506696615221617"/>
        </c:manualLayout>
      </c:layout>
      <c:lineChart>
        <c:grouping val="standard"/>
        <c:varyColors val="0"/>
        <c:ser>
          <c:idx val="0"/>
          <c:order val="0"/>
          <c:tx>
            <c:strRef>
              <c:f>Resultados!$A$23</c:f>
              <c:strCache>
                <c:ptCount val="1"/>
                <c:pt idx="0">
                  <c:v>Caixa Acumulado [R$]</c:v>
                </c:pt>
              </c:strCache>
            </c:strRef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val>
            <c:numRef>
              <c:f>Resultados!$B$23:$BI$23</c:f>
              <c:numCache>
                <c:formatCode>_("R$ "* #,##0.00_);_("R$ "* \(#,##0.00\);_("R$ "* "-"??_);_(@_)</c:formatCode>
                <c:ptCount val="60"/>
                <c:pt idx="0">
                  <c:v>-147843.29999999999</c:v>
                </c:pt>
                <c:pt idx="1">
                  <c:v>-290662.34999999998</c:v>
                </c:pt>
                <c:pt idx="2">
                  <c:v>-428457.14999999997</c:v>
                </c:pt>
                <c:pt idx="3">
                  <c:v>-561227.69999999995</c:v>
                </c:pt>
                <c:pt idx="4">
                  <c:v>-664974</c:v>
                </c:pt>
                <c:pt idx="5">
                  <c:v>-763696.05</c:v>
                </c:pt>
                <c:pt idx="6">
                  <c:v>-829393.85000000009</c:v>
                </c:pt>
                <c:pt idx="7">
                  <c:v>-890067.40000000014</c:v>
                </c:pt>
                <c:pt idx="8">
                  <c:v>-945716.70000000019</c:v>
                </c:pt>
                <c:pt idx="9">
                  <c:v>-996341.75000000023</c:v>
                </c:pt>
                <c:pt idx="10">
                  <c:v>-1041942.5500000003</c:v>
                </c:pt>
                <c:pt idx="11">
                  <c:v>-1082519.1000000003</c:v>
                </c:pt>
                <c:pt idx="12">
                  <c:v>-1116845.3572727276</c:v>
                </c:pt>
                <c:pt idx="13">
                  <c:v>-1125147.364545455</c:v>
                </c:pt>
                <c:pt idx="14">
                  <c:v>-1128425.1218181823</c:v>
                </c:pt>
                <c:pt idx="15">
                  <c:v>-1127272.4366181823</c:v>
                </c:pt>
                <c:pt idx="16">
                  <c:v>-1121813.7464181823</c:v>
                </c:pt>
                <c:pt idx="17">
                  <c:v>-1113039.0512181823</c:v>
                </c:pt>
                <c:pt idx="18">
                  <c:v>-1100948.3510181822</c:v>
                </c:pt>
                <c:pt idx="19">
                  <c:v>-1085541.6458181823</c:v>
                </c:pt>
                <c:pt idx="20">
                  <c:v>-1066818.9356181822</c:v>
                </c:pt>
                <c:pt idx="21">
                  <c:v>-1044780.2204181822</c:v>
                </c:pt>
                <c:pt idx="22">
                  <c:v>-1019425.5002181822</c:v>
                </c:pt>
                <c:pt idx="23">
                  <c:v>-990754.77501818223</c:v>
                </c:pt>
                <c:pt idx="24">
                  <c:v>-981468.05811818223</c:v>
                </c:pt>
                <c:pt idx="25">
                  <c:v>-969031.1364681822</c:v>
                </c:pt>
                <c:pt idx="26">
                  <c:v>-939584.01006818225</c:v>
                </c:pt>
                <c:pt idx="27">
                  <c:v>-906986.67891818227</c:v>
                </c:pt>
                <c:pt idx="28">
                  <c:v>-870249.14301818225</c:v>
                </c:pt>
                <c:pt idx="29">
                  <c:v>-830361.40236818232</c:v>
                </c:pt>
                <c:pt idx="30">
                  <c:v>-787323.45696818235</c:v>
                </c:pt>
                <c:pt idx="31">
                  <c:v>-741135.30681818235</c:v>
                </c:pt>
                <c:pt idx="32">
                  <c:v>-691796.95191818231</c:v>
                </c:pt>
                <c:pt idx="33">
                  <c:v>-639308.39226818236</c:v>
                </c:pt>
                <c:pt idx="34">
                  <c:v>-583669.62786818238</c:v>
                </c:pt>
                <c:pt idx="35">
                  <c:v>-524880.65871818236</c:v>
                </c:pt>
                <c:pt idx="36">
                  <c:v>-473777.73919568234</c:v>
                </c:pt>
                <c:pt idx="37">
                  <c:v>-405664.61492318235</c:v>
                </c:pt>
                <c:pt idx="38">
                  <c:v>-334401.28590068239</c:v>
                </c:pt>
                <c:pt idx="39">
                  <c:v>-259987.75212818239</c:v>
                </c:pt>
                <c:pt idx="40">
                  <c:v>-181434.01360568241</c:v>
                </c:pt>
                <c:pt idx="41">
                  <c:v>-99730.070333182419</c:v>
                </c:pt>
                <c:pt idx="42">
                  <c:v>-14875.92231068245</c:v>
                </c:pt>
                <c:pt idx="43">
                  <c:v>73128.430461817508</c:v>
                </c:pt>
                <c:pt idx="44">
                  <c:v>164282.9879843175</c:v>
                </c:pt>
                <c:pt idx="45">
                  <c:v>258587.7502568175</c:v>
                </c:pt>
                <c:pt idx="46">
                  <c:v>356042.7172793175</c:v>
                </c:pt>
                <c:pt idx="47">
                  <c:v>456647.88905181747</c:v>
                </c:pt>
                <c:pt idx="48">
                  <c:v>579356.77197569236</c:v>
                </c:pt>
                <c:pt idx="49">
                  <c:v>719075.85964956728</c:v>
                </c:pt>
                <c:pt idx="50">
                  <c:v>861945.15207344224</c:v>
                </c:pt>
                <c:pt idx="51">
                  <c:v>1007964.6492473172</c:v>
                </c:pt>
                <c:pt idx="52">
                  <c:v>1158124.3511711922</c:v>
                </c:pt>
                <c:pt idx="53">
                  <c:v>1311434.2578450672</c:v>
                </c:pt>
                <c:pt idx="54">
                  <c:v>1467894.3692689422</c:v>
                </c:pt>
                <c:pt idx="55">
                  <c:v>1627504.6854428172</c:v>
                </c:pt>
                <c:pt idx="56">
                  <c:v>1790265.2063666922</c:v>
                </c:pt>
                <c:pt idx="57">
                  <c:v>1956175.9320405673</c:v>
                </c:pt>
                <c:pt idx="58">
                  <c:v>2125236.8624644424</c:v>
                </c:pt>
                <c:pt idx="59">
                  <c:v>2297447.9976383173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398376"/>
        <c:axId val="356396416"/>
      </c:lineChart>
      <c:catAx>
        <c:axId val="356398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lang="pt-BR" sz="1500" baseline="0"/>
            </a:pPr>
            <a:endParaRPr lang="pt-BR"/>
          </a:p>
        </c:txPr>
        <c:crossAx val="356396416"/>
        <c:crosses val="autoZero"/>
        <c:auto val="1"/>
        <c:lblAlgn val="ctr"/>
        <c:lblOffset val="100"/>
        <c:noMultiLvlLbl val="0"/>
      </c:catAx>
      <c:valAx>
        <c:axId val="356396416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&quot;$&quot;#,##0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lang="pt-BR" sz="1500" baseline="0"/>
            </a:pPr>
            <a:endParaRPr lang="pt-BR"/>
          </a:p>
        </c:txPr>
        <c:crossAx val="35639837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>
      <a:solidFill>
        <a:schemeClr val="tx1"/>
      </a:solidFill>
    </a:ln>
  </c:spPr>
  <c:printSettings>
    <c:headerFooter/>
    <c:pageMargins b="0.75000000000000144" l="0.70000000000000062" r="0.70000000000000062" t="0.75000000000000144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josedornelas.com.br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9525</xdr:colOff>
      <xdr:row>1</xdr:row>
      <xdr:rowOff>9525</xdr:rowOff>
    </xdr:from>
    <xdr:ext cx="4895850" cy="5534026"/>
    <xdr:sp macro="" textlink="">
      <xdr:nvSpPr>
        <xdr:cNvPr id="3" name="CaixaDeTexto 2">
          <a:hlinkClick xmlns:r="http://schemas.openxmlformats.org/officeDocument/2006/relationships" r:id="rId1"/>
        </xdr:cNvPr>
        <xdr:cNvSpPr txBox="1"/>
      </xdr:nvSpPr>
      <xdr:spPr>
        <a:xfrm>
          <a:off x="6105525" y="200025"/>
          <a:ext cx="4895850" cy="5534026"/>
        </a:xfrm>
        <a:prstGeom prst="rect">
          <a:avLst/>
        </a:prstGeom>
        <a:solidFill>
          <a:schemeClr val="tx2">
            <a:lumMod val="40000"/>
            <a:lumOff val="6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pt-BR" sz="1100"/>
            <a:t>Esta é a planilha</a:t>
          </a:r>
          <a:r>
            <a:rPr lang="pt-BR" sz="1100" baseline="0"/>
            <a:t> do plano de negócios do site Tourbr, que acompanha o livro </a:t>
          </a:r>
          <a:r>
            <a:rPr lang="pt-BR" sz="1100" b="1" baseline="0">
              <a:solidFill>
                <a:srgbClr val="FF0000"/>
              </a:solidFill>
            </a:rPr>
            <a:t>Plano de negócios, seu guia definitivo</a:t>
          </a:r>
          <a:r>
            <a:rPr lang="pt-BR" sz="1100" baseline="0"/>
            <a:t>.  As pastas são apresentadas de maneira intuitiva, contendo todas as informações relevantes que foram usadas no desenvolvimento do PN do Tourbr.</a:t>
          </a:r>
        </a:p>
        <a:p>
          <a:endParaRPr lang="pt-BR" sz="1100" baseline="0"/>
        </a:p>
        <a:p>
          <a:r>
            <a:rPr lang="pt-BR" sz="1100" baseline="0"/>
            <a:t>Inicie pela pasta "Premissas" e depois siga a sequência sugerida na própria planilha: Receita, Investimentos_infra, Despesas, Custos, Funcionários, Resultados.</a:t>
          </a:r>
        </a:p>
        <a:p>
          <a:endParaRPr lang="pt-BR" sz="1100" baseline="0"/>
        </a:p>
        <a:p>
          <a:r>
            <a:rPr lang="pt-BR" sz="1100" baseline="0"/>
            <a:t>Note que em todas as pastas há vários comentários indicando a lógica utilizada nas projeções. Para acessar tais informações basta passar o ícone do mouse sobre qualquer célula que contenha uma pequena marca vermelha (o que sinaliza a existência de um comentário).</a:t>
          </a:r>
        </a:p>
        <a:p>
          <a:endParaRPr lang="pt-BR" sz="1100" baseline="0"/>
        </a:p>
        <a:p>
          <a:r>
            <a:rPr lang="pt-BR" sz="1100" baseline="0"/>
            <a:t>Você poderá alterar quaisquer informações nesta planilha a seu critério. Faça novos cenários para verificar quando e como o Tourbr se tornaria mais ou menos viável. Assim, você perceberá que o desenvolvimento de um plano de negócios utilizando como base uma planilha eletrônica torna-se mais efetivo e permite que você simule cenários.</a:t>
          </a:r>
        </a:p>
        <a:p>
          <a:endParaRPr lang="pt-BR" sz="1100" baseline="0"/>
        </a:p>
        <a:p>
          <a:r>
            <a:rPr lang="pt-BR" sz="1100" baseline="0"/>
            <a:t>Cada pasta desta planilha contém fórmulas que podem ser acessadas ao clicar em uma determinada célula. Procure entender a lógica dessas fórmulas para desenvolver o seu próprio plano de negócios. </a:t>
          </a:r>
        </a:p>
        <a:p>
          <a:endParaRPr lang="pt-BR" sz="1100" baseline="0"/>
        </a:p>
        <a:p>
          <a:r>
            <a:rPr lang="pt-BR" sz="1100" baseline="0"/>
            <a:t>Finalmente, ao reutilizar esta planilha, busque revisá-la para não correr o risco de manter  informações específicas do Tourbr e que não necessariamente sejam aplicáveis ao plano de negócios de sua empresa.</a:t>
          </a:r>
        </a:p>
        <a:p>
          <a:endParaRPr lang="pt-BR" sz="1100" baseline="0"/>
        </a:p>
        <a:p>
          <a:r>
            <a:rPr lang="pt-BR" sz="1100" baseline="0"/>
            <a:t>Para obter informações complementares, explicações, vídeos, textos e atualizações deste plano de negócios acesse: www.josedornelas.com.br.</a:t>
          </a:r>
          <a:endParaRPr lang="pt-BR" sz="1100"/>
        </a:p>
      </xdr:txBody>
    </xdr:sp>
    <xdr:clientData/>
  </xdr:oneCellAnchor>
  <xdr:twoCellAnchor editAs="oneCell">
    <xdr:from>
      <xdr:col>0</xdr:col>
      <xdr:colOff>76200</xdr:colOff>
      <xdr:row>1</xdr:row>
      <xdr:rowOff>0</xdr:rowOff>
    </xdr:from>
    <xdr:to>
      <xdr:col>9</xdr:col>
      <xdr:colOff>525699</xdr:colOff>
      <xdr:row>39</xdr:row>
      <xdr:rowOff>168397</xdr:rowOff>
    </xdr:to>
    <xdr:pic>
      <xdr:nvPicPr>
        <xdr:cNvPr id="5" name="Imagem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82880"/>
          <a:ext cx="5935899" cy="71178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72</xdr:row>
      <xdr:rowOff>0</xdr:rowOff>
    </xdr:from>
    <xdr:to>
      <xdr:col>3</xdr:col>
      <xdr:colOff>876300</xdr:colOff>
      <xdr:row>82</xdr:row>
      <xdr:rowOff>9525</xdr:rowOff>
    </xdr:to>
    <xdr:pic>
      <xdr:nvPicPr>
        <xdr:cNvPr id="2097" name="Imagem 4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33800" y="14735175"/>
          <a:ext cx="2781300" cy="210502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83</xdr:row>
      <xdr:rowOff>28575</xdr:rowOff>
    </xdr:from>
    <xdr:to>
      <xdr:col>4</xdr:col>
      <xdr:colOff>276225</xdr:colOff>
      <xdr:row>89</xdr:row>
      <xdr:rowOff>76200</xdr:rowOff>
    </xdr:to>
    <xdr:pic>
      <xdr:nvPicPr>
        <xdr:cNvPr id="2096" name="Imagem 5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724275" y="17049750"/>
          <a:ext cx="3076575" cy="1952625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23811</xdr:colOff>
      <xdr:row>38</xdr:row>
      <xdr:rowOff>59531</xdr:rowOff>
    </xdr:from>
    <xdr:to>
      <xdr:col>5</xdr:col>
      <xdr:colOff>881062</xdr:colOff>
      <xdr:row>64</xdr:row>
      <xdr:rowOff>178593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11908</xdr:colOff>
      <xdr:row>49</xdr:row>
      <xdr:rowOff>72760</xdr:rowOff>
    </xdr:from>
    <xdr:to>
      <xdr:col>6</xdr:col>
      <xdr:colOff>1202532</xdr:colOff>
      <xdr:row>88</xdr:row>
      <xdr:rowOff>37042</xdr:rowOff>
    </xdr:to>
    <xdr:graphicFrame macro="">
      <xdr:nvGraphicFramePr>
        <xdr:cNvPr id="921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L40" sqref="L40"/>
    </sheetView>
  </sheetViews>
  <sheetFormatPr defaultRowHeight="14.4"/>
  <cols>
    <col min="11" max="11" width="9.6640625" customWidth="1"/>
  </cols>
  <sheetData/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91"/>
  <sheetViews>
    <sheetView topLeftCell="A41" zoomScaleNormal="100" zoomScalePageLayoutView="85" workbookViewId="0">
      <selection activeCell="E91" sqref="E91"/>
    </sheetView>
  </sheetViews>
  <sheetFormatPr defaultColWidth="8.88671875" defaultRowHeight="14.4"/>
  <cols>
    <col min="1" max="1" width="55.88671875" customWidth="1"/>
    <col min="2" max="2" width="14.5546875" customWidth="1"/>
    <col min="3" max="3" width="14.109375" customWidth="1"/>
    <col min="4" max="4" width="13.33203125" customWidth="1"/>
    <col min="5" max="6" width="12.88671875" customWidth="1"/>
    <col min="7" max="7" width="12.33203125" customWidth="1"/>
    <col min="12" max="12" width="11.109375" customWidth="1"/>
  </cols>
  <sheetData>
    <row r="1" spans="1:5" s="5" customFormat="1" ht="17.399999999999999">
      <c r="A1" s="99" t="s">
        <v>141</v>
      </c>
      <c r="B1" s="100"/>
      <c r="C1" s="3"/>
      <c r="D1" s="4"/>
    </row>
    <row r="2" spans="1:5" s="5" customFormat="1" ht="13.8">
      <c r="A2" s="6" t="str">
        <f>CONCATENATE(Company, ": ",start, " -  ",end)</f>
        <v>Tourbr: Mês 1 -  Mês 60</v>
      </c>
      <c r="B2" s="7"/>
      <c r="C2" s="3"/>
      <c r="D2" s="4"/>
    </row>
    <row r="3" spans="1:5" s="5" customFormat="1" ht="13.8">
      <c r="A3" s="8"/>
      <c r="B3" s="137"/>
      <c r="C3" s="98"/>
    </row>
    <row r="4" spans="1:5" s="5" customFormat="1" ht="28.5" customHeight="1">
      <c r="A4" s="226" t="s">
        <v>142</v>
      </c>
      <c r="B4" s="226"/>
      <c r="C4" s="226"/>
      <c r="D4" s="226"/>
      <c r="E4" s="226"/>
    </row>
    <row r="5" spans="1:5" s="5" customFormat="1">
      <c r="A5" s="97"/>
      <c r="B5" s="96"/>
      <c r="C5" s="9"/>
    </row>
    <row r="6" spans="1:5" s="10" customFormat="1" ht="15">
      <c r="A6" s="101" t="s">
        <v>73</v>
      </c>
      <c r="B6" s="101"/>
      <c r="C6" s="4"/>
    </row>
    <row r="7" spans="1:5" s="11" customFormat="1" ht="13.2">
      <c r="A7" s="12" t="s">
        <v>52</v>
      </c>
      <c r="B7" s="9" t="s">
        <v>225</v>
      </c>
    </row>
    <row r="8" spans="1:5" s="11" customFormat="1" ht="13.2">
      <c r="A8" s="12" t="s">
        <v>53</v>
      </c>
      <c r="B8" s="9" t="s">
        <v>54</v>
      </c>
    </row>
    <row r="9" spans="1:5" s="11" customFormat="1" ht="13.2">
      <c r="A9" s="12" t="s">
        <v>55</v>
      </c>
      <c r="B9" s="9" t="s">
        <v>102</v>
      </c>
    </row>
    <row r="10" spans="1:5" s="11" customFormat="1" ht="13.2">
      <c r="A10" s="12" t="s">
        <v>56</v>
      </c>
      <c r="B10" s="9" t="s">
        <v>57</v>
      </c>
    </row>
    <row r="11" spans="1:5" s="11" customFormat="1" ht="13.2">
      <c r="A11" s="12" t="s">
        <v>58</v>
      </c>
      <c r="B11" s="9" t="s">
        <v>59</v>
      </c>
    </row>
    <row r="12" spans="1:5" s="11" customFormat="1" ht="15">
      <c r="A12" s="13"/>
      <c r="B12" s="2"/>
    </row>
    <row r="13" spans="1:5" s="11" customFormat="1" ht="15">
      <c r="A13" s="14"/>
      <c r="B13" s="2"/>
      <c r="C13" s="4"/>
    </row>
    <row r="14" spans="1:5">
      <c r="A14" s="129" t="s">
        <v>185</v>
      </c>
      <c r="B14" s="130"/>
    </row>
    <row r="15" spans="1:5">
      <c r="A15" s="134" t="s">
        <v>226</v>
      </c>
      <c r="B15" s="131">
        <v>0.1</v>
      </c>
    </row>
    <row r="16" spans="1:5">
      <c r="A16" s="134" t="s">
        <v>96</v>
      </c>
      <c r="B16" s="132">
        <v>0.05</v>
      </c>
    </row>
    <row r="17" spans="1:7">
      <c r="A17" s="134" t="s">
        <v>97</v>
      </c>
      <c r="B17" s="133">
        <v>3.6499999999999998E-2</v>
      </c>
    </row>
    <row r="18" spans="1:7">
      <c r="A18" s="134" t="s">
        <v>184</v>
      </c>
      <c r="B18" s="133">
        <f>ISS+B17</f>
        <v>8.6499999999999994E-2</v>
      </c>
    </row>
    <row r="19" spans="1:7">
      <c r="A19" s="134" t="s">
        <v>22</v>
      </c>
      <c r="B19" s="133">
        <v>0.25</v>
      </c>
    </row>
    <row r="20" spans="1:7">
      <c r="A20" s="134" t="s">
        <v>85</v>
      </c>
      <c r="B20" s="133">
        <v>0.09</v>
      </c>
    </row>
    <row r="22" spans="1:7" s="94" customFormat="1">
      <c r="A22" s="92" t="s">
        <v>134</v>
      </c>
      <c r="B22" s="93" t="s">
        <v>104</v>
      </c>
      <c r="C22" s="93" t="s">
        <v>105</v>
      </c>
      <c r="D22" s="93" t="s">
        <v>106</v>
      </c>
      <c r="E22" s="93" t="s">
        <v>107</v>
      </c>
      <c r="F22" s="93" t="s">
        <v>108</v>
      </c>
      <c r="G22" s="178"/>
    </row>
    <row r="23" spans="1:7">
      <c r="A23" s="135" t="s">
        <v>103</v>
      </c>
      <c r="B23" s="86">
        <v>50</v>
      </c>
      <c r="C23" s="86">
        <v>50</v>
      </c>
      <c r="D23" s="86">
        <v>50</v>
      </c>
      <c r="E23" s="86">
        <v>50</v>
      </c>
      <c r="F23" s="86">
        <v>50</v>
      </c>
      <c r="G23" s="91"/>
    </row>
    <row r="24" spans="1:7">
      <c r="A24" s="135" t="s">
        <v>135</v>
      </c>
      <c r="B24" s="86"/>
      <c r="C24" s="86">
        <v>500</v>
      </c>
      <c r="D24" s="86">
        <v>500</v>
      </c>
      <c r="E24" s="86">
        <v>500</v>
      </c>
      <c r="F24" s="86">
        <v>500</v>
      </c>
      <c r="G24" s="91"/>
    </row>
    <row r="25" spans="1:7">
      <c r="A25" s="135" t="s">
        <v>136</v>
      </c>
      <c r="B25">
        <v>50</v>
      </c>
      <c r="C25" s="1">
        <v>0.3</v>
      </c>
      <c r="D25" s="1">
        <v>0.3</v>
      </c>
      <c r="E25" s="1">
        <v>0.3</v>
      </c>
      <c r="F25" s="1">
        <v>0.3</v>
      </c>
      <c r="G25" s="179"/>
    </row>
    <row r="26" spans="1:7">
      <c r="A26" s="135" t="s">
        <v>137</v>
      </c>
      <c r="B26">
        <v>80</v>
      </c>
      <c r="C26">
        <v>80</v>
      </c>
      <c r="D26">
        <v>80</v>
      </c>
      <c r="E26">
        <v>80</v>
      </c>
      <c r="F26">
        <v>80</v>
      </c>
      <c r="G26" s="58"/>
    </row>
    <row r="27" spans="1:7">
      <c r="A27" s="135" t="s">
        <v>145</v>
      </c>
      <c r="B27">
        <v>10</v>
      </c>
      <c r="C27">
        <v>40</v>
      </c>
      <c r="D27">
        <v>80</v>
      </c>
      <c r="E27">
        <v>130</v>
      </c>
      <c r="F27">
        <v>200</v>
      </c>
      <c r="G27" s="58"/>
    </row>
    <row r="28" spans="1:7">
      <c r="A28" s="135" t="s">
        <v>146</v>
      </c>
      <c r="B28">
        <f>0.5*B27</f>
        <v>5</v>
      </c>
      <c r="C28">
        <f>2*C27</f>
        <v>80</v>
      </c>
      <c r="D28">
        <f t="shared" ref="D28:F28" si="0">2*D27</f>
        <v>160</v>
      </c>
      <c r="E28">
        <f t="shared" si="0"/>
        <v>260</v>
      </c>
      <c r="F28">
        <f t="shared" si="0"/>
        <v>400</v>
      </c>
      <c r="G28" s="58"/>
    </row>
    <row r="29" spans="1:7">
      <c r="A29" s="135" t="s">
        <v>155</v>
      </c>
      <c r="B29" s="95">
        <f>B25*B27</f>
        <v>500</v>
      </c>
      <c r="C29" s="95">
        <f>C28*C26*C25</f>
        <v>1920</v>
      </c>
      <c r="D29" s="95">
        <f t="shared" ref="D29:F29" si="1">D28*D26*D25</f>
        <v>3840</v>
      </c>
      <c r="E29" s="95">
        <f t="shared" si="1"/>
        <v>6240</v>
      </c>
      <c r="F29" s="95">
        <f t="shared" si="1"/>
        <v>9600</v>
      </c>
      <c r="G29" s="180"/>
    </row>
    <row r="30" spans="1:7">
      <c r="A30" s="135" t="s">
        <v>160</v>
      </c>
      <c r="B30">
        <v>0</v>
      </c>
      <c r="C30" s="89">
        <f>C24*C48*2%/12</f>
        <v>2200</v>
      </c>
      <c r="D30" s="89">
        <f t="shared" ref="D30:F30" si="2">D24*D48*2%/12</f>
        <v>3135</v>
      </c>
      <c r="E30" s="89">
        <f t="shared" si="2"/>
        <v>4023.25</v>
      </c>
      <c r="F30" s="89">
        <f t="shared" si="2"/>
        <v>4867.0874999999987</v>
      </c>
      <c r="G30" s="104"/>
    </row>
    <row r="31" spans="1:7">
      <c r="G31" s="58"/>
    </row>
    <row r="32" spans="1:7" s="94" customFormat="1">
      <c r="A32" s="92" t="s">
        <v>132</v>
      </c>
      <c r="B32" s="93" t="s">
        <v>104</v>
      </c>
      <c r="C32" s="93" t="s">
        <v>105</v>
      </c>
      <c r="D32" s="93" t="s">
        <v>106</v>
      </c>
      <c r="E32" s="93" t="s">
        <v>107</v>
      </c>
      <c r="F32" s="93" t="s">
        <v>108</v>
      </c>
      <c r="G32" s="102"/>
    </row>
    <row r="33" spans="1:7">
      <c r="A33" s="135" t="s">
        <v>138</v>
      </c>
      <c r="B33" s="95">
        <v>240000</v>
      </c>
      <c r="C33" s="95">
        <f>B33</f>
        <v>240000</v>
      </c>
      <c r="D33" s="95">
        <v>240000</v>
      </c>
      <c r="E33" s="95">
        <v>240000</v>
      </c>
      <c r="F33" s="95">
        <v>240000</v>
      </c>
      <c r="G33" s="180"/>
    </row>
    <row r="34" spans="1:7">
      <c r="A34" s="135" t="s">
        <v>110</v>
      </c>
      <c r="B34" s="95">
        <f>B33/12</f>
        <v>20000</v>
      </c>
      <c r="C34" s="95">
        <f>B34</f>
        <v>20000</v>
      </c>
      <c r="D34" s="95">
        <f t="shared" ref="D34:F34" si="3">C34</f>
        <v>20000</v>
      </c>
      <c r="E34" s="95">
        <f t="shared" si="3"/>
        <v>20000</v>
      </c>
      <c r="F34" s="95">
        <f t="shared" si="3"/>
        <v>20000</v>
      </c>
      <c r="G34" s="180"/>
    </row>
    <row r="35" spans="1:7">
      <c r="A35" s="135" t="s">
        <v>109</v>
      </c>
      <c r="B35">
        <v>0.33</v>
      </c>
      <c r="C35">
        <f t="shared" ref="C35:F46" si="4">B35</f>
        <v>0.33</v>
      </c>
      <c r="D35">
        <f t="shared" si="4"/>
        <v>0.33</v>
      </c>
      <c r="E35">
        <f t="shared" si="4"/>
        <v>0.33</v>
      </c>
      <c r="F35">
        <f t="shared" si="4"/>
        <v>0.33</v>
      </c>
      <c r="G35" s="58"/>
    </row>
    <row r="36" spans="1:7">
      <c r="A36" s="135" t="s">
        <v>111</v>
      </c>
      <c r="B36" s="87">
        <f>B34/B35</f>
        <v>60606.060606060601</v>
      </c>
      <c r="C36" s="88">
        <f t="shared" si="4"/>
        <v>60606.060606060601</v>
      </c>
      <c r="D36" s="88">
        <f t="shared" si="4"/>
        <v>60606.060606060601</v>
      </c>
      <c r="E36" s="88">
        <f t="shared" si="4"/>
        <v>60606.060606060601</v>
      </c>
      <c r="F36" s="88">
        <f t="shared" si="4"/>
        <v>60606.060606060601</v>
      </c>
      <c r="G36" s="181"/>
    </row>
    <row r="37" spans="1:7">
      <c r="A37" s="135" t="s">
        <v>112</v>
      </c>
      <c r="B37" s="88">
        <f>0.1*B36</f>
        <v>6060.6060606060601</v>
      </c>
      <c r="C37" s="88">
        <f>(B37+C36)*30%</f>
        <v>19999.999999999996</v>
      </c>
      <c r="D37" s="88">
        <f>(C37+D36)*60%</f>
        <v>48363.636363636353</v>
      </c>
      <c r="E37" s="88">
        <f>(D37+E36)*100%</f>
        <v>108969.69696969696</v>
      </c>
      <c r="F37" s="88">
        <f>(E37+F36)*150%</f>
        <v>254363.63636363635</v>
      </c>
      <c r="G37" s="181"/>
    </row>
    <row r="38" spans="1:7">
      <c r="A38" s="135" t="s">
        <v>123</v>
      </c>
      <c r="B38" s="89">
        <f>0.2*(B36+B37)</f>
        <v>13333.333333333332</v>
      </c>
      <c r="C38" s="89">
        <f t="shared" ref="C38" si="5">0.2*(C36+C37)</f>
        <v>16121.21212121212</v>
      </c>
      <c r="D38" s="89">
        <f>0.2*(D36+D37)</f>
        <v>21793.939393939392</v>
      </c>
      <c r="E38" s="89">
        <f>0.2*(E36+E37)</f>
        <v>33915.151515151512</v>
      </c>
      <c r="F38" s="89">
        <f>0.15*(F36+F37)</f>
        <v>47245.454545454544</v>
      </c>
      <c r="G38" s="104"/>
    </row>
    <row r="39" spans="1:7">
      <c r="A39" s="135" t="s">
        <v>139</v>
      </c>
      <c r="B39" s="89">
        <f>B38*12</f>
        <v>160000</v>
      </c>
      <c r="C39" s="89">
        <f>B39+(C38*12)</f>
        <v>353454.54545454541</v>
      </c>
      <c r="D39" s="89">
        <f>C39+(D38*12)</f>
        <v>614981.81818181812</v>
      </c>
      <c r="E39" s="89">
        <f>D39+(E38*12)</f>
        <v>1021963.6363636362</v>
      </c>
      <c r="F39" s="89">
        <f>E39+(F38*12)</f>
        <v>1588909.0909090908</v>
      </c>
      <c r="G39" s="104"/>
    </row>
    <row r="40" spans="1:7">
      <c r="A40" s="136" t="s">
        <v>131</v>
      </c>
      <c r="B40">
        <v>5</v>
      </c>
      <c r="C40">
        <f t="shared" si="4"/>
        <v>5</v>
      </c>
      <c r="D40">
        <f t="shared" si="4"/>
        <v>5</v>
      </c>
      <c r="E40">
        <f t="shared" si="4"/>
        <v>5</v>
      </c>
      <c r="F40">
        <f t="shared" si="4"/>
        <v>5</v>
      </c>
      <c r="G40" s="58"/>
    </row>
    <row r="41" spans="1:7">
      <c r="A41" s="136" t="s">
        <v>140</v>
      </c>
      <c r="B41">
        <v>50</v>
      </c>
      <c r="C41">
        <f t="shared" si="4"/>
        <v>50</v>
      </c>
      <c r="D41">
        <f t="shared" si="4"/>
        <v>50</v>
      </c>
      <c r="E41">
        <f t="shared" si="4"/>
        <v>50</v>
      </c>
      <c r="F41">
        <f t="shared" si="4"/>
        <v>50</v>
      </c>
      <c r="G41" s="58"/>
    </row>
    <row r="42" spans="1:7">
      <c r="A42" s="136" t="s">
        <v>113</v>
      </c>
      <c r="B42">
        <f>B41*B40</f>
        <v>250</v>
      </c>
      <c r="C42">
        <f t="shared" si="4"/>
        <v>250</v>
      </c>
      <c r="D42">
        <f t="shared" si="4"/>
        <v>250</v>
      </c>
      <c r="E42">
        <f t="shared" si="4"/>
        <v>250</v>
      </c>
      <c r="F42">
        <f t="shared" si="4"/>
        <v>250</v>
      </c>
      <c r="G42" s="58"/>
    </row>
    <row r="43" spans="1:7">
      <c r="A43" s="136" t="s">
        <v>114</v>
      </c>
      <c r="B43" s="1">
        <v>0.3</v>
      </c>
      <c r="C43" s="1">
        <v>0.3</v>
      </c>
      <c r="D43" s="1">
        <v>0.3</v>
      </c>
      <c r="E43" s="1">
        <v>0.3</v>
      </c>
      <c r="F43" s="1">
        <v>0.3</v>
      </c>
      <c r="G43" s="179"/>
    </row>
    <row r="44" spans="1:7">
      <c r="A44" s="136" t="s">
        <v>117</v>
      </c>
      <c r="B44" s="87">
        <f>B43*B42</f>
        <v>75</v>
      </c>
      <c r="C44">
        <f t="shared" si="4"/>
        <v>75</v>
      </c>
      <c r="D44">
        <f t="shared" ref="D44:F44" si="6">C44</f>
        <v>75</v>
      </c>
      <c r="E44">
        <f t="shared" si="6"/>
        <v>75</v>
      </c>
      <c r="F44">
        <f t="shared" si="6"/>
        <v>75</v>
      </c>
      <c r="G44" s="58"/>
    </row>
    <row r="45" spans="1:7">
      <c r="A45" s="136" t="s">
        <v>115</v>
      </c>
      <c r="B45" s="1">
        <v>0.02</v>
      </c>
      <c r="C45" s="90">
        <f t="shared" si="4"/>
        <v>0.02</v>
      </c>
      <c r="D45" s="90">
        <f t="shared" ref="D45:F45" si="7">C45</f>
        <v>0.02</v>
      </c>
      <c r="E45" s="90">
        <f t="shared" si="7"/>
        <v>0.02</v>
      </c>
      <c r="F45" s="90">
        <f t="shared" si="7"/>
        <v>0.02</v>
      </c>
      <c r="G45" s="182"/>
    </row>
    <row r="46" spans="1:7">
      <c r="A46" s="136" t="s">
        <v>116</v>
      </c>
      <c r="B46">
        <f>B42*B45</f>
        <v>5</v>
      </c>
      <c r="C46">
        <f t="shared" si="4"/>
        <v>5</v>
      </c>
      <c r="D46">
        <f t="shared" ref="D46:F46" si="8">C46</f>
        <v>5</v>
      </c>
      <c r="E46">
        <f t="shared" si="8"/>
        <v>5</v>
      </c>
      <c r="F46">
        <f t="shared" si="8"/>
        <v>5</v>
      </c>
      <c r="G46" s="58"/>
    </row>
    <row r="47" spans="1:7">
      <c r="A47" s="136" t="s">
        <v>122</v>
      </c>
      <c r="B47">
        <f>22*B46</f>
        <v>110</v>
      </c>
      <c r="C47">
        <f>22*C46</f>
        <v>110</v>
      </c>
      <c r="D47">
        <f t="shared" ref="D47:F47" si="9">22*D46</f>
        <v>110</v>
      </c>
      <c r="E47">
        <f t="shared" si="9"/>
        <v>110</v>
      </c>
      <c r="F47">
        <f t="shared" si="9"/>
        <v>110</v>
      </c>
      <c r="G47" s="58"/>
    </row>
    <row r="48" spans="1:7">
      <c r="A48" s="136" t="s">
        <v>127</v>
      </c>
      <c r="B48" s="86">
        <f>12*B47</f>
        <v>1320</v>
      </c>
      <c r="C48" s="86">
        <f>B48+(C47*12)</f>
        <v>2640</v>
      </c>
      <c r="D48" s="86">
        <f>(C48+(12*D47))*95%</f>
        <v>3762</v>
      </c>
      <c r="E48" s="86">
        <f>(D48+(E47*12))*95%</f>
        <v>4827.8999999999996</v>
      </c>
      <c r="F48" s="86">
        <f>(E48+(F47*12))*95%</f>
        <v>5840.5049999999992</v>
      </c>
      <c r="G48" s="91"/>
    </row>
    <row r="49" spans="1:7">
      <c r="A49" s="85"/>
      <c r="B49" s="86"/>
      <c r="C49" s="86"/>
      <c r="D49" s="86"/>
      <c r="E49" s="86"/>
      <c r="F49" s="86"/>
      <c r="G49" s="91"/>
    </row>
    <row r="50" spans="1:7">
      <c r="A50" s="92" t="s">
        <v>133</v>
      </c>
      <c r="B50" s="93" t="s">
        <v>104</v>
      </c>
      <c r="C50" s="93" t="s">
        <v>105</v>
      </c>
      <c r="D50" s="93" t="s">
        <v>106</v>
      </c>
      <c r="E50" s="93" t="s">
        <v>107</v>
      </c>
      <c r="F50" s="93" t="s">
        <v>108</v>
      </c>
      <c r="G50" s="58"/>
    </row>
    <row r="51" spans="1:7">
      <c r="A51" s="136" t="s">
        <v>119</v>
      </c>
      <c r="B51" s="87">
        <v>240000</v>
      </c>
      <c r="C51" s="87">
        <v>240000</v>
      </c>
      <c r="D51" s="87">
        <v>240000</v>
      </c>
      <c r="E51" s="87">
        <v>240000</v>
      </c>
      <c r="F51" s="87">
        <v>240000</v>
      </c>
      <c r="G51" s="183"/>
    </row>
    <row r="52" spans="1:7">
      <c r="A52" s="136" t="s">
        <v>118</v>
      </c>
      <c r="B52" s="87">
        <v>60000</v>
      </c>
      <c r="C52" s="87">
        <v>60000</v>
      </c>
      <c r="D52" s="87">
        <v>60000</v>
      </c>
      <c r="E52" s="87">
        <v>210000</v>
      </c>
      <c r="F52" s="87">
        <v>60000</v>
      </c>
      <c r="G52" s="183"/>
    </row>
    <row r="53" spans="1:7">
      <c r="A53" s="136" t="s">
        <v>143</v>
      </c>
      <c r="B53" s="87">
        <f>B51+B52</f>
        <v>300000</v>
      </c>
      <c r="C53" s="87">
        <f t="shared" ref="C53:F53" si="10">C51+C52</f>
        <v>300000</v>
      </c>
      <c r="D53" s="87">
        <f t="shared" si="10"/>
        <v>300000</v>
      </c>
      <c r="E53" s="87">
        <f t="shared" si="10"/>
        <v>450000</v>
      </c>
      <c r="F53" s="87">
        <f t="shared" si="10"/>
        <v>300000</v>
      </c>
      <c r="G53" s="183"/>
    </row>
    <row r="54" spans="1:7">
      <c r="A54" s="85"/>
      <c r="G54" s="58"/>
    </row>
    <row r="55" spans="1:7">
      <c r="A55" s="92" t="s">
        <v>144</v>
      </c>
      <c r="B55" s="93" t="s">
        <v>104</v>
      </c>
      <c r="C55" s="93" t="s">
        <v>105</v>
      </c>
      <c r="D55" s="93" t="s">
        <v>106</v>
      </c>
      <c r="E55" s="93" t="s">
        <v>107</v>
      </c>
      <c r="F55" s="93" t="s">
        <v>108</v>
      </c>
      <c r="G55" s="58"/>
    </row>
    <row r="56" spans="1:7">
      <c r="A56" s="135" t="s">
        <v>194</v>
      </c>
      <c r="B56" s="89">
        <f>B36+B37</f>
        <v>66666.666666666657</v>
      </c>
      <c r="C56" s="89">
        <f t="shared" ref="C56:F56" si="11">C36+C37</f>
        <v>80606.060606060593</v>
      </c>
      <c r="D56" s="89">
        <f t="shared" si="11"/>
        <v>108969.69696969696</v>
      </c>
      <c r="E56" s="89">
        <f t="shared" si="11"/>
        <v>169575.75757575757</v>
      </c>
      <c r="F56" s="89">
        <f t="shared" si="11"/>
        <v>314969.69696969696</v>
      </c>
      <c r="G56" s="104"/>
    </row>
    <row r="57" spans="1:7">
      <c r="A57" s="135" t="s">
        <v>121</v>
      </c>
      <c r="B57">
        <f>0.3*600/1000</f>
        <v>0.18</v>
      </c>
      <c r="C57">
        <f>0.5*600/1000</f>
        <v>0.3</v>
      </c>
      <c r="D57">
        <f>0.5*600/1000</f>
        <v>0.3</v>
      </c>
      <c r="E57">
        <f>0.5*600/1000</f>
        <v>0.3</v>
      </c>
      <c r="F57">
        <f>0.5*600/1000</f>
        <v>0.3</v>
      </c>
      <c r="G57" s="58"/>
    </row>
    <row r="58" spans="1:7">
      <c r="A58" s="135" t="s">
        <v>126</v>
      </c>
      <c r="B58" s="86">
        <f>B48</f>
        <v>1320</v>
      </c>
      <c r="C58" s="86">
        <f t="shared" ref="C58:F58" si="12">C48</f>
        <v>2640</v>
      </c>
      <c r="D58" s="86">
        <f t="shared" si="12"/>
        <v>3762</v>
      </c>
      <c r="E58" s="86">
        <f t="shared" si="12"/>
        <v>4827.8999999999996</v>
      </c>
      <c r="F58" s="86">
        <f t="shared" si="12"/>
        <v>5840.5049999999992</v>
      </c>
      <c r="G58" s="91"/>
    </row>
    <row r="59" spans="1:7">
      <c r="A59" s="135" t="s">
        <v>158</v>
      </c>
      <c r="B59">
        <v>1000</v>
      </c>
      <c r="C59">
        <v>1000</v>
      </c>
      <c r="D59">
        <v>1000</v>
      </c>
      <c r="E59">
        <v>1000</v>
      </c>
      <c r="F59">
        <v>1000</v>
      </c>
      <c r="G59" s="58"/>
    </row>
    <row r="60" spans="1:7">
      <c r="A60" s="135" t="s">
        <v>159</v>
      </c>
      <c r="B60" s="86">
        <f>1%*B58*2</f>
        <v>26.400000000000002</v>
      </c>
      <c r="C60" s="86">
        <f t="shared" ref="C60:F60" si="13">1%*C58*2</f>
        <v>52.800000000000004</v>
      </c>
      <c r="D60" s="86">
        <f t="shared" si="13"/>
        <v>75.239999999999995</v>
      </c>
      <c r="E60" s="86">
        <f t="shared" si="13"/>
        <v>96.557999999999993</v>
      </c>
      <c r="F60" s="86">
        <f t="shared" si="13"/>
        <v>116.81009999999999</v>
      </c>
      <c r="G60" s="91"/>
    </row>
    <row r="61" spans="1:7">
      <c r="A61" s="135" t="s">
        <v>124</v>
      </c>
      <c r="B61">
        <v>8</v>
      </c>
      <c r="C61">
        <v>8</v>
      </c>
      <c r="D61">
        <v>8</v>
      </c>
      <c r="E61">
        <v>8</v>
      </c>
      <c r="F61">
        <v>8</v>
      </c>
      <c r="G61" s="58"/>
    </row>
    <row r="62" spans="1:7">
      <c r="A62" s="135" t="s">
        <v>120</v>
      </c>
      <c r="B62">
        <f>100/1000</f>
        <v>0.1</v>
      </c>
      <c r="C62">
        <f>100/1000</f>
        <v>0.1</v>
      </c>
      <c r="D62">
        <f t="shared" ref="D62:F62" si="14">100/1000</f>
        <v>0.1</v>
      </c>
      <c r="E62">
        <f t="shared" si="14"/>
        <v>0.1</v>
      </c>
      <c r="F62">
        <f t="shared" si="14"/>
        <v>0.1</v>
      </c>
      <c r="G62" s="58"/>
    </row>
    <row r="63" spans="1:7">
      <c r="A63" s="135" t="s">
        <v>125</v>
      </c>
      <c r="B63">
        <f>B62*B61</f>
        <v>0.8</v>
      </c>
      <c r="C63">
        <f t="shared" ref="C63:F63" si="15">C62*C61</f>
        <v>0.8</v>
      </c>
      <c r="D63">
        <f t="shared" si="15"/>
        <v>0.8</v>
      </c>
      <c r="E63">
        <f t="shared" si="15"/>
        <v>0.8</v>
      </c>
      <c r="F63">
        <f t="shared" si="15"/>
        <v>0.8</v>
      </c>
      <c r="G63" s="58"/>
    </row>
    <row r="64" spans="1:7" s="58" customFormat="1">
      <c r="A64" s="135" t="s">
        <v>130</v>
      </c>
      <c r="B64" s="105">
        <f>B57*B56</f>
        <v>11999.999999999998</v>
      </c>
      <c r="C64" s="105">
        <f>C57*C56</f>
        <v>24181.818181818177</v>
      </c>
      <c r="D64" s="105">
        <f>D57*D56</f>
        <v>32690.909090909088</v>
      </c>
      <c r="E64" s="105">
        <f>E57*E56</f>
        <v>50872.727272727272</v>
      </c>
      <c r="F64" s="105">
        <f>F57*F56</f>
        <v>94490.909090909088</v>
      </c>
      <c r="G64" s="105"/>
    </row>
    <row r="65" spans="1:7" s="58" customFormat="1">
      <c r="A65" s="135" t="s">
        <v>128</v>
      </c>
      <c r="B65" s="105">
        <f>B60*B59/12</f>
        <v>2200.0000000000005</v>
      </c>
      <c r="C65" s="105">
        <f>C60*C59/12</f>
        <v>4400.0000000000009</v>
      </c>
      <c r="D65" s="105">
        <f>D60*D59/12</f>
        <v>6270</v>
      </c>
      <c r="E65" s="105">
        <f>E60*E59/12</f>
        <v>8046.5</v>
      </c>
      <c r="F65" s="105">
        <f>F60*F59/12</f>
        <v>9734.1749999999993</v>
      </c>
      <c r="G65" s="105"/>
    </row>
    <row r="66" spans="1:7" s="106" customFormat="1">
      <c r="A66" s="134" t="s">
        <v>129</v>
      </c>
      <c r="B66" s="107">
        <f>B63*B39/12</f>
        <v>10666.666666666666</v>
      </c>
      <c r="C66" s="107">
        <f>C63*C39/12</f>
        <v>23563.636363636364</v>
      </c>
      <c r="D66" s="107">
        <f>D63*D39/12</f>
        <v>40998.78787878788</v>
      </c>
      <c r="E66" s="107">
        <f>E63*E39/12</f>
        <v>68130.909090909088</v>
      </c>
      <c r="F66" s="107">
        <f>F63*F39/12</f>
        <v>105927.27272727272</v>
      </c>
      <c r="G66" s="107"/>
    </row>
    <row r="67" spans="1:7">
      <c r="G67" s="58"/>
    </row>
    <row r="71" spans="1:7" ht="43.2">
      <c r="A71" s="224" t="s">
        <v>210</v>
      </c>
    </row>
    <row r="72" spans="1:7" ht="43.2">
      <c r="A72" s="223" t="s">
        <v>211</v>
      </c>
    </row>
    <row r="73" spans="1:7" ht="28.8">
      <c r="A73" s="223" t="s">
        <v>212</v>
      </c>
    </row>
    <row r="74" spans="1:7">
      <c r="A74" s="223" t="s">
        <v>213</v>
      </c>
    </row>
    <row r="75" spans="1:7">
      <c r="A75" s="223" t="s">
        <v>214</v>
      </c>
    </row>
    <row r="76" spans="1:7">
      <c r="A76" s="223" t="s">
        <v>215</v>
      </c>
    </row>
    <row r="77" spans="1:7">
      <c r="A77" s="223" t="s">
        <v>216</v>
      </c>
    </row>
    <row r="78" spans="1:7">
      <c r="A78" s="223" t="s">
        <v>217</v>
      </c>
    </row>
    <row r="79" spans="1:7">
      <c r="A79" s="223" t="s">
        <v>218</v>
      </c>
    </row>
    <row r="84" spans="1:1" ht="28.8">
      <c r="A84" s="223" t="s">
        <v>219</v>
      </c>
    </row>
    <row r="85" spans="1:1" ht="28.8">
      <c r="A85" s="223" t="s">
        <v>220</v>
      </c>
    </row>
    <row r="86" spans="1:1" ht="28.8">
      <c r="A86" s="223" t="s">
        <v>221</v>
      </c>
    </row>
    <row r="87" spans="1:1" ht="28.8">
      <c r="A87" s="223" t="s">
        <v>222</v>
      </c>
    </row>
    <row r="88" spans="1:1">
      <c r="A88" s="223" t="s">
        <v>223</v>
      </c>
    </row>
    <row r="89" spans="1:1">
      <c r="A89" s="223" t="s">
        <v>224</v>
      </c>
    </row>
    <row r="91" spans="1:1" ht="86.4">
      <c r="A91" s="225" t="s">
        <v>227</v>
      </c>
    </row>
  </sheetData>
  <mergeCells count="1">
    <mergeCell ref="A4:E4"/>
  </mergeCells>
  <pageMargins left="0.7" right="0.7" top="0.75" bottom="0.75" header="0.3" footer="0.3"/>
  <pageSetup paperSize="9" orientation="portrait" horizontalDpi="300" verticalDpi="300" r:id="rId1"/>
  <drawing r:id="rId2"/>
  <legacyDrawing r:id="rId3"/>
  <extLst>
    <ext xmlns:mx="http://schemas.microsoft.com/office/mac/excel/2008/main" uri="http://schemas.microsoft.com/office/mac/excel/2008/main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37"/>
  <sheetViews>
    <sheetView topLeftCell="A26" zoomScale="80" zoomScaleNormal="80" zoomScalePageLayoutView="85" workbookViewId="0">
      <selection activeCell="G37" sqref="G37"/>
    </sheetView>
  </sheetViews>
  <sheetFormatPr defaultColWidth="8.88671875" defaultRowHeight="14.4"/>
  <cols>
    <col min="1" max="1" width="63.44140625" customWidth="1"/>
    <col min="2" max="2" width="13.33203125" bestFit="1" customWidth="1"/>
    <col min="3" max="4" width="13.88671875" bestFit="1" customWidth="1"/>
    <col min="5" max="8" width="14.33203125" bestFit="1" customWidth="1"/>
    <col min="9" max="37" width="13.44140625" bestFit="1" customWidth="1"/>
    <col min="38" max="38" width="14.44140625" bestFit="1" customWidth="1"/>
    <col min="39" max="49" width="13.44140625" bestFit="1" customWidth="1"/>
    <col min="50" max="50" width="14.33203125" customWidth="1"/>
    <col min="51" max="61" width="13.44140625" bestFit="1" customWidth="1"/>
    <col min="62" max="62" width="14.44140625" bestFit="1" customWidth="1"/>
    <col min="63" max="72" width="13.33203125" bestFit="1" customWidth="1"/>
    <col min="73" max="73" width="15.88671875" customWidth="1"/>
    <col min="74" max="74" width="14.44140625" bestFit="1" customWidth="1"/>
    <col min="75" max="84" width="13.33203125" bestFit="1" customWidth="1"/>
    <col min="85" max="85" width="15" customWidth="1"/>
  </cols>
  <sheetData>
    <row r="1" spans="1:130" ht="17.399999999999999">
      <c r="A1" s="140" t="s">
        <v>186</v>
      </c>
    </row>
    <row r="2" spans="1:130">
      <c r="A2" s="6" t="str">
        <f>CONCATENATE(Company, ": ",start, " -  ",end)</f>
        <v>Tourbr: Mês 1 -  Mês 60</v>
      </c>
    </row>
    <row r="3" spans="1:130" ht="15" thickBot="1"/>
    <row r="4" spans="1:130" ht="16.2" thickTop="1">
      <c r="A4" s="46" t="s">
        <v>147</v>
      </c>
      <c r="B4" s="49">
        <v>1</v>
      </c>
      <c r="C4" s="50">
        <v>2</v>
      </c>
      <c r="D4" s="49">
        <v>3</v>
      </c>
      <c r="E4" s="49">
        <v>4</v>
      </c>
      <c r="F4" s="50">
        <v>5</v>
      </c>
      <c r="G4" s="49">
        <v>6</v>
      </c>
      <c r="H4" s="49">
        <v>7</v>
      </c>
      <c r="I4" s="50">
        <v>8</v>
      </c>
      <c r="J4" s="49">
        <v>9</v>
      </c>
      <c r="K4" s="49">
        <v>10</v>
      </c>
      <c r="L4" s="50">
        <v>11</v>
      </c>
      <c r="M4" s="49">
        <v>12</v>
      </c>
      <c r="N4" s="49">
        <v>13</v>
      </c>
      <c r="O4" s="50">
        <v>14</v>
      </c>
      <c r="P4" s="49">
        <v>15</v>
      </c>
      <c r="Q4" s="49">
        <v>16</v>
      </c>
      <c r="R4" s="50">
        <v>17</v>
      </c>
      <c r="S4" s="49">
        <v>18</v>
      </c>
      <c r="T4" s="49">
        <v>19</v>
      </c>
      <c r="U4" s="50">
        <v>20</v>
      </c>
      <c r="V4" s="49">
        <v>21</v>
      </c>
      <c r="W4" s="49">
        <v>22</v>
      </c>
      <c r="X4" s="50">
        <v>23</v>
      </c>
      <c r="Y4" s="49">
        <v>24</v>
      </c>
      <c r="Z4" s="49">
        <v>25</v>
      </c>
      <c r="AA4" s="50">
        <v>26</v>
      </c>
      <c r="AB4" s="49">
        <v>27</v>
      </c>
      <c r="AC4" s="49">
        <v>28</v>
      </c>
      <c r="AD4" s="50">
        <v>29</v>
      </c>
      <c r="AE4" s="49">
        <v>30</v>
      </c>
      <c r="AF4" s="49">
        <v>31</v>
      </c>
      <c r="AG4" s="50">
        <v>32</v>
      </c>
      <c r="AH4" s="49">
        <v>33</v>
      </c>
      <c r="AI4" s="49">
        <v>34</v>
      </c>
      <c r="AJ4" s="50">
        <v>35</v>
      </c>
      <c r="AK4" s="49">
        <v>36</v>
      </c>
      <c r="AL4" s="49">
        <v>37</v>
      </c>
      <c r="AM4" s="50">
        <v>38</v>
      </c>
      <c r="AN4" s="49">
        <v>39</v>
      </c>
      <c r="AO4" s="49">
        <v>40</v>
      </c>
      <c r="AP4" s="50">
        <v>41</v>
      </c>
      <c r="AQ4" s="49">
        <v>42</v>
      </c>
      <c r="AR4" s="49">
        <v>43</v>
      </c>
      <c r="AS4" s="50">
        <v>44</v>
      </c>
      <c r="AT4" s="49">
        <v>45</v>
      </c>
      <c r="AU4" s="49">
        <v>46</v>
      </c>
      <c r="AV4" s="50">
        <v>47</v>
      </c>
      <c r="AW4" s="49">
        <v>48</v>
      </c>
      <c r="AX4" s="49">
        <v>49</v>
      </c>
      <c r="AY4" s="50">
        <v>50</v>
      </c>
      <c r="AZ4" s="49">
        <v>51</v>
      </c>
      <c r="BA4" s="49">
        <v>52</v>
      </c>
      <c r="BB4" s="50">
        <v>53</v>
      </c>
      <c r="BC4" s="49">
        <v>54</v>
      </c>
      <c r="BD4" s="49">
        <v>55</v>
      </c>
      <c r="BE4" s="50">
        <v>56</v>
      </c>
      <c r="BF4" s="49">
        <v>57</v>
      </c>
      <c r="BG4" s="49">
        <v>58</v>
      </c>
      <c r="BH4" s="50">
        <v>59</v>
      </c>
      <c r="BI4" s="75">
        <v>60</v>
      </c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</row>
    <row r="5" spans="1:130">
      <c r="A5" s="47" t="s">
        <v>151</v>
      </c>
      <c r="B5" s="52">
        <f>Premissas!B64</f>
        <v>11999.999999999998</v>
      </c>
      <c r="C5" s="52">
        <f>B5</f>
        <v>11999.999999999998</v>
      </c>
      <c r="D5" s="52">
        <f t="shared" ref="D5:M5" si="0">C5</f>
        <v>11999.999999999998</v>
      </c>
      <c r="E5" s="52">
        <f t="shared" si="0"/>
        <v>11999.999999999998</v>
      </c>
      <c r="F5" s="52">
        <f t="shared" si="0"/>
        <v>11999.999999999998</v>
      </c>
      <c r="G5" s="52">
        <f t="shared" si="0"/>
        <v>11999.999999999998</v>
      </c>
      <c r="H5" s="52">
        <f t="shared" si="0"/>
        <v>11999.999999999998</v>
      </c>
      <c r="I5" s="52">
        <f t="shared" si="0"/>
        <v>11999.999999999998</v>
      </c>
      <c r="J5" s="52">
        <f t="shared" si="0"/>
        <v>11999.999999999998</v>
      </c>
      <c r="K5" s="52">
        <f t="shared" si="0"/>
        <v>11999.999999999998</v>
      </c>
      <c r="L5" s="52">
        <f t="shared" si="0"/>
        <v>11999.999999999998</v>
      </c>
      <c r="M5" s="52">
        <f t="shared" si="0"/>
        <v>11999.999999999998</v>
      </c>
      <c r="N5" s="52">
        <f>Premissas!C64</f>
        <v>24181.818181818177</v>
      </c>
      <c r="O5" s="52">
        <f>N5</f>
        <v>24181.818181818177</v>
      </c>
      <c r="P5" s="52">
        <f t="shared" ref="P5:Y5" si="1">O5</f>
        <v>24181.818181818177</v>
      </c>
      <c r="Q5" s="52">
        <f t="shared" si="1"/>
        <v>24181.818181818177</v>
      </c>
      <c r="R5" s="52">
        <f t="shared" si="1"/>
        <v>24181.818181818177</v>
      </c>
      <c r="S5" s="52">
        <f t="shared" si="1"/>
        <v>24181.818181818177</v>
      </c>
      <c r="T5" s="52">
        <f t="shared" si="1"/>
        <v>24181.818181818177</v>
      </c>
      <c r="U5" s="52">
        <f t="shared" si="1"/>
        <v>24181.818181818177</v>
      </c>
      <c r="V5" s="52">
        <f t="shared" si="1"/>
        <v>24181.818181818177</v>
      </c>
      <c r="W5" s="52">
        <f t="shared" si="1"/>
        <v>24181.818181818177</v>
      </c>
      <c r="X5" s="52">
        <f t="shared" si="1"/>
        <v>24181.818181818177</v>
      </c>
      <c r="Y5" s="52">
        <f t="shared" si="1"/>
        <v>24181.818181818177</v>
      </c>
      <c r="Z5" s="52">
        <f>Premissas!D64</f>
        <v>32690.909090909088</v>
      </c>
      <c r="AA5" s="52">
        <f>Z5</f>
        <v>32690.909090909088</v>
      </c>
      <c r="AB5" s="52">
        <f t="shared" ref="AB5:AK5" si="2">AA5</f>
        <v>32690.909090909088</v>
      </c>
      <c r="AC5" s="52">
        <f t="shared" si="2"/>
        <v>32690.909090909088</v>
      </c>
      <c r="AD5" s="52">
        <f t="shared" si="2"/>
        <v>32690.909090909088</v>
      </c>
      <c r="AE5" s="52">
        <f t="shared" si="2"/>
        <v>32690.909090909088</v>
      </c>
      <c r="AF5" s="52">
        <f t="shared" si="2"/>
        <v>32690.909090909088</v>
      </c>
      <c r="AG5" s="52">
        <f t="shared" si="2"/>
        <v>32690.909090909088</v>
      </c>
      <c r="AH5" s="52">
        <f t="shared" si="2"/>
        <v>32690.909090909088</v>
      </c>
      <c r="AI5" s="52">
        <f t="shared" si="2"/>
        <v>32690.909090909088</v>
      </c>
      <c r="AJ5" s="52">
        <f t="shared" si="2"/>
        <v>32690.909090909088</v>
      </c>
      <c r="AK5" s="52">
        <f t="shared" si="2"/>
        <v>32690.909090909088</v>
      </c>
      <c r="AL5" s="52">
        <f>Premissas!E64</f>
        <v>50872.727272727272</v>
      </c>
      <c r="AM5" s="52">
        <f>AL5</f>
        <v>50872.727272727272</v>
      </c>
      <c r="AN5" s="52">
        <f t="shared" ref="AN5:AW5" si="3">AM5</f>
        <v>50872.727272727272</v>
      </c>
      <c r="AO5" s="52">
        <f t="shared" si="3"/>
        <v>50872.727272727272</v>
      </c>
      <c r="AP5" s="52">
        <f t="shared" si="3"/>
        <v>50872.727272727272</v>
      </c>
      <c r="AQ5" s="52">
        <f t="shared" si="3"/>
        <v>50872.727272727272</v>
      </c>
      <c r="AR5" s="52">
        <f t="shared" si="3"/>
        <v>50872.727272727272</v>
      </c>
      <c r="AS5" s="52">
        <f t="shared" si="3"/>
        <v>50872.727272727272</v>
      </c>
      <c r="AT5" s="52">
        <f t="shared" si="3"/>
        <v>50872.727272727272</v>
      </c>
      <c r="AU5" s="52">
        <f t="shared" si="3"/>
        <v>50872.727272727272</v>
      </c>
      <c r="AV5" s="52">
        <f t="shared" si="3"/>
        <v>50872.727272727272</v>
      </c>
      <c r="AW5" s="52">
        <f t="shared" si="3"/>
        <v>50872.727272727272</v>
      </c>
      <c r="AX5" s="52">
        <f>Premissas!F64</f>
        <v>94490.909090909088</v>
      </c>
      <c r="AY5" s="52">
        <f>AX5</f>
        <v>94490.909090909088</v>
      </c>
      <c r="AZ5" s="52">
        <f t="shared" ref="AZ5:BI5" si="4">AY5</f>
        <v>94490.909090909088</v>
      </c>
      <c r="BA5" s="52">
        <f t="shared" si="4"/>
        <v>94490.909090909088</v>
      </c>
      <c r="BB5" s="52">
        <f t="shared" si="4"/>
        <v>94490.909090909088</v>
      </c>
      <c r="BC5" s="52">
        <f t="shared" si="4"/>
        <v>94490.909090909088</v>
      </c>
      <c r="BD5" s="52">
        <f t="shared" si="4"/>
        <v>94490.909090909088</v>
      </c>
      <c r="BE5" s="52">
        <f t="shared" si="4"/>
        <v>94490.909090909088</v>
      </c>
      <c r="BF5" s="52">
        <f t="shared" si="4"/>
        <v>94490.909090909088</v>
      </c>
      <c r="BG5" s="52">
        <f t="shared" si="4"/>
        <v>94490.909090909088</v>
      </c>
      <c r="BH5" s="52">
        <f t="shared" si="4"/>
        <v>94490.909090909088</v>
      </c>
      <c r="BI5" s="73">
        <f t="shared" si="4"/>
        <v>94490.909090909088</v>
      </c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</row>
    <row r="6" spans="1:130">
      <c r="A6" s="51" t="s">
        <v>25</v>
      </c>
      <c r="B6" s="53">
        <f>B5</f>
        <v>11999.999999999998</v>
      </c>
      <c r="C6" s="53">
        <f t="shared" ref="C6:BI6" si="5">C5</f>
        <v>11999.999999999998</v>
      </c>
      <c r="D6" s="53">
        <f t="shared" si="5"/>
        <v>11999.999999999998</v>
      </c>
      <c r="E6" s="53">
        <f t="shared" si="5"/>
        <v>11999.999999999998</v>
      </c>
      <c r="F6" s="53">
        <f t="shared" si="5"/>
        <v>11999.999999999998</v>
      </c>
      <c r="G6" s="53">
        <f t="shared" si="5"/>
        <v>11999.999999999998</v>
      </c>
      <c r="H6" s="53">
        <f t="shared" si="5"/>
        <v>11999.999999999998</v>
      </c>
      <c r="I6" s="53">
        <f t="shared" si="5"/>
        <v>11999.999999999998</v>
      </c>
      <c r="J6" s="53">
        <f t="shared" si="5"/>
        <v>11999.999999999998</v>
      </c>
      <c r="K6" s="53">
        <f t="shared" si="5"/>
        <v>11999.999999999998</v>
      </c>
      <c r="L6" s="53">
        <f t="shared" si="5"/>
        <v>11999.999999999998</v>
      </c>
      <c r="M6" s="53">
        <f t="shared" si="5"/>
        <v>11999.999999999998</v>
      </c>
      <c r="N6" s="53">
        <f t="shared" si="5"/>
        <v>24181.818181818177</v>
      </c>
      <c r="O6" s="53">
        <f t="shared" si="5"/>
        <v>24181.818181818177</v>
      </c>
      <c r="P6" s="53">
        <f t="shared" si="5"/>
        <v>24181.818181818177</v>
      </c>
      <c r="Q6" s="53">
        <f t="shared" si="5"/>
        <v>24181.818181818177</v>
      </c>
      <c r="R6" s="53">
        <f t="shared" si="5"/>
        <v>24181.818181818177</v>
      </c>
      <c r="S6" s="53">
        <f t="shared" si="5"/>
        <v>24181.818181818177</v>
      </c>
      <c r="T6" s="53">
        <f t="shared" si="5"/>
        <v>24181.818181818177</v>
      </c>
      <c r="U6" s="53">
        <f t="shared" si="5"/>
        <v>24181.818181818177</v>
      </c>
      <c r="V6" s="53">
        <f t="shared" si="5"/>
        <v>24181.818181818177</v>
      </c>
      <c r="W6" s="53">
        <f t="shared" si="5"/>
        <v>24181.818181818177</v>
      </c>
      <c r="X6" s="53">
        <f t="shared" si="5"/>
        <v>24181.818181818177</v>
      </c>
      <c r="Y6" s="53">
        <f t="shared" si="5"/>
        <v>24181.818181818177</v>
      </c>
      <c r="Z6" s="53">
        <f t="shared" si="5"/>
        <v>32690.909090909088</v>
      </c>
      <c r="AA6" s="53">
        <f t="shared" si="5"/>
        <v>32690.909090909088</v>
      </c>
      <c r="AB6" s="53">
        <f t="shared" si="5"/>
        <v>32690.909090909088</v>
      </c>
      <c r="AC6" s="53">
        <f t="shared" si="5"/>
        <v>32690.909090909088</v>
      </c>
      <c r="AD6" s="53">
        <f t="shared" si="5"/>
        <v>32690.909090909088</v>
      </c>
      <c r="AE6" s="53">
        <f t="shared" si="5"/>
        <v>32690.909090909088</v>
      </c>
      <c r="AF6" s="53">
        <f t="shared" si="5"/>
        <v>32690.909090909088</v>
      </c>
      <c r="AG6" s="53">
        <f t="shared" si="5"/>
        <v>32690.909090909088</v>
      </c>
      <c r="AH6" s="53">
        <f t="shared" si="5"/>
        <v>32690.909090909088</v>
      </c>
      <c r="AI6" s="53">
        <f t="shared" si="5"/>
        <v>32690.909090909088</v>
      </c>
      <c r="AJ6" s="53">
        <f t="shared" si="5"/>
        <v>32690.909090909088</v>
      </c>
      <c r="AK6" s="53">
        <f t="shared" si="5"/>
        <v>32690.909090909088</v>
      </c>
      <c r="AL6" s="53">
        <f t="shared" si="5"/>
        <v>50872.727272727272</v>
      </c>
      <c r="AM6" s="53">
        <f t="shared" si="5"/>
        <v>50872.727272727272</v>
      </c>
      <c r="AN6" s="53">
        <f t="shared" si="5"/>
        <v>50872.727272727272</v>
      </c>
      <c r="AO6" s="53">
        <f t="shared" si="5"/>
        <v>50872.727272727272</v>
      </c>
      <c r="AP6" s="53">
        <f t="shared" si="5"/>
        <v>50872.727272727272</v>
      </c>
      <c r="AQ6" s="53">
        <f t="shared" si="5"/>
        <v>50872.727272727272</v>
      </c>
      <c r="AR6" s="53">
        <f t="shared" si="5"/>
        <v>50872.727272727272</v>
      </c>
      <c r="AS6" s="53">
        <f t="shared" si="5"/>
        <v>50872.727272727272</v>
      </c>
      <c r="AT6" s="53">
        <f t="shared" si="5"/>
        <v>50872.727272727272</v>
      </c>
      <c r="AU6" s="53">
        <f t="shared" si="5"/>
        <v>50872.727272727272</v>
      </c>
      <c r="AV6" s="53">
        <f t="shared" si="5"/>
        <v>50872.727272727272</v>
      </c>
      <c r="AW6" s="53">
        <f t="shared" si="5"/>
        <v>50872.727272727272</v>
      </c>
      <c r="AX6" s="53">
        <f t="shared" si="5"/>
        <v>94490.909090909088</v>
      </c>
      <c r="AY6" s="53">
        <f t="shared" si="5"/>
        <v>94490.909090909088</v>
      </c>
      <c r="AZ6" s="53">
        <f t="shared" si="5"/>
        <v>94490.909090909088</v>
      </c>
      <c r="BA6" s="53">
        <f t="shared" si="5"/>
        <v>94490.909090909088</v>
      </c>
      <c r="BB6" s="53">
        <f t="shared" si="5"/>
        <v>94490.909090909088</v>
      </c>
      <c r="BC6" s="53">
        <f t="shared" si="5"/>
        <v>94490.909090909088</v>
      </c>
      <c r="BD6" s="53">
        <f t="shared" si="5"/>
        <v>94490.909090909088</v>
      </c>
      <c r="BE6" s="53">
        <f t="shared" si="5"/>
        <v>94490.909090909088</v>
      </c>
      <c r="BF6" s="53">
        <f t="shared" si="5"/>
        <v>94490.909090909088</v>
      </c>
      <c r="BG6" s="53">
        <f t="shared" si="5"/>
        <v>94490.909090909088</v>
      </c>
      <c r="BH6" s="53">
        <f t="shared" si="5"/>
        <v>94490.909090909088</v>
      </c>
      <c r="BI6" s="53">
        <f t="shared" si="5"/>
        <v>94490.909090909088</v>
      </c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</row>
    <row r="7" spans="1:130" ht="15" thickBot="1"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</row>
    <row r="8" spans="1:130" ht="16.2" thickTop="1">
      <c r="A8" s="69" t="s">
        <v>148</v>
      </c>
      <c r="B8" s="70">
        <v>1</v>
      </c>
      <c r="C8" s="71">
        <v>2</v>
      </c>
      <c r="D8" s="70">
        <v>3</v>
      </c>
      <c r="E8" s="70">
        <v>4</v>
      </c>
      <c r="F8" s="71">
        <v>5</v>
      </c>
      <c r="G8" s="70">
        <v>6</v>
      </c>
      <c r="H8" s="70">
        <v>7</v>
      </c>
      <c r="I8" s="71">
        <v>8</v>
      </c>
      <c r="J8" s="70">
        <v>9</v>
      </c>
      <c r="K8" s="70">
        <v>10</v>
      </c>
      <c r="L8" s="71">
        <v>11</v>
      </c>
      <c r="M8" s="70">
        <v>12</v>
      </c>
      <c r="N8" s="70">
        <v>13</v>
      </c>
      <c r="O8" s="71">
        <v>14</v>
      </c>
      <c r="P8" s="70">
        <v>15</v>
      </c>
      <c r="Q8" s="70">
        <v>16</v>
      </c>
      <c r="R8" s="71">
        <v>17</v>
      </c>
      <c r="S8" s="70">
        <v>18</v>
      </c>
      <c r="T8" s="70">
        <v>19</v>
      </c>
      <c r="U8" s="71">
        <v>20</v>
      </c>
      <c r="V8" s="70">
        <v>21</v>
      </c>
      <c r="W8" s="70">
        <v>22</v>
      </c>
      <c r="X8" s="71">
        <v>23</v>
      </c>
      <c r="Y8" s="70">
        <v>24</v>
      </c>
      <c r="Z8" s="70">
        <v>25</v>
      </c>
      <c r="AA8" s="71">
        <v>26</v>
      </c>
      <c r="AB8" s="70">
        <v>27</v>
      </c>
      <c r="AC8" s="70">
        <v>28</v>
      </c>
      <c r="AD8" s="71">
        <v>29</v>
      </c>
      <c r="AE8" s="70">
        <v>30</v>
      </c>
      <c r="AF8" s="70">
        <v>31</v>
      </c>
      <c r="AG8" s="71">
        <v>32</v>
      </c>
      <c r="AH8" s="70">
        <v>33</v>
      </c>
      <c r="AI8" s="70">
        <v>34</v>
      </c>
      <c r="AJ8" s="71">
        <v>35</v>
      </c>
      <c r="AK8" s="70">
        <v>36</v>
      </c>
      <c r="AL8" s="70">
        <v>37</v>
      </c>
      <c r="AM8" s="71">
        <v>38</v>
      </c>
      <c r="AN8" s="70">
        <v>39</v>
      </c>
      <c r="AO8" s="70">
        <v>40</v>
      </c>
      <c r="AP8" s="71">
        <v>41</v>
      </c>
      <c r="AQ8" s="70">
        <v>42</v>
      </c>
      <c r="AR8" s="70">
        <v>43</v>
      </c>
      <c r="AS8" s="71">
        <v>44</v>
      </c>
      <c r="AT8" s="70">
        <v>45</v>
      </c>
      <c r="AU8" s="70">
        <v>46</v>
      </c>
      <c r="AV8" s="71">
        <v>47</v>
      </c>
      <c r="AW8" s="70">
        <v>48</v>
      </c>
      <c r="AX8" s="70">
        <v>49</v>
      </c>
      <c r="AY8" s="71">
        <v>50</v>
      </c>
      <c r="AZ8" s="70">
        <v>51</v>
      </c>
      <c r="BA8" s="70">
        <v>52</v>
      </c>
      <c r="BB8" s="71">
        <v>53</v>
      </c>
      <c r="BC8" s="70">
        <v>54</v>
      </c>
      <c r="BD8" s="70">
        <v>55</v>
      </c>
      <c r="BE8" s="71">
        <v>56</v>
      </c>
      <c r="BF8" s="70">
        <v>57</v>
      </c>
      <c r="BG8" s="70">
        <v>58</v>
      </c>
      <c r="BH8" s="71">
        <v>59</v>
      </c>
      <c r="BI8" s="108">
        <v>60</v>
      </c>
      <c r="BJ8" s="76"/>
      <c r="BK8" s="76"/>
      <c r="BL8" s="76"/>
      <c r="BM8" s="76"/>
      <c r="BN8" s="76"/>
      <c r="BO8" s="76"/>
      <c r="BP8" s="76"/>
      <c r="BQ8" s="76"/>
      <c r="BR8" s="76"/>
      <c r="BS8" s="76"/>
      <c r="BT8" s="76"/>
      <c r="BU8" s="76"/>
      <c r="BV8" s="76"/>
      <c r="BW8" s="76"/>
      <c r="BX8" s="76"/>
      <c r="BY8" s="76"/>
      <c r="BZ8" s="76"/>
      <c r="CA8" s="76"/>
      <c r="CB8" s="76"/>
      <c r="CC8" s="76"/>
      <c r="CD8" s="76"/>
      <c r="CE8" s="76"/>
      <c r="CF8" s="76"/>
      <c r="CG8" s="76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</row>
    <row r="9" spans="1:130" s="45" customFormat="1">
      <c r="A9" s="72" t="s">
        <v>154</v>
      </c>
      <c r="B9" s="52">
        <f>Premissas!B29</f>
        <v>500</v>
      </c>
      <c r="C9" s="52">
        <f>B9</f>
        <v>500</v>
      </c>
      <c r="D9" s="52">
        <f t="shared" ref="D9:M9" si="6">C9</f>
        <v>500</v>
      </c>
      <c r="E9" s="52">
        <f t="shared" si="6"/>
        <v>500</v>
      </c>
      <c r="F9" s="52">
        <f t="shared" si="6"/>
        <v>500</v>
      </c>
      <c r="G9" s="52">
        <f t="shared" si="6"/>
        <v>500</v>
      </c>
      <c r="H9" s="52">
        <f t="shared" si="6"/>
        <v>500</v>
      </c>
      <c r="I9" s="52">
        <f t="shared" si="6"/>
        <v>500</v>
      </c>
      <c r="J9" s="52">
        <f t="shared" si="6"/>
        <v>500</v>
      </c>
      <c r="K9" s="52">
        <f t="shared" si="6"/>
        <v>500</v>
      </c>
      <c r="L9" s="52">
        <f t="shared" si="6"/>
        <v>500</v>
      </c>
      <c r="M9" s="52">
        <f t="shared" si="6"/>
        <v>500</v>
      </c>
      <c r="N9" s="52">
        <f>Premissas!C29</f>
        <v>1920</v>
      </c>
      <c r="O9" s="52">
        <f>N9</f>
        <v>1920</v>
      </c>
      <c r="P9" s="52">
        <f t="shared" ref="P9:Y9" si="7">O9</f>
        <v>1920</v>
      </c>
      <c r="Q9" s="52">
        <f t="shared" si="7"/>
        <v>1920</v>
      </c>
      <c r="R9" s="52">
        <f t="shared" si="7"/>
        <v>1920</v>
      </c>
      <c r="S9" s="52">
        <f t="shared" si="7"/>
        <v>1920</v>
      </c>
      <c r="T9" s="52">
        <f t="shared" si="7"/>
        <v>1920</v>
      </c>
      <c r="U9" s="52">
        <f t="shared" si="7"/>
        <v>1920</v>
      </c>
      <c r="V9" s="52">
        <f t="shared" si="7"/>
        <v>1920</v>
      </c>
      <c r="W9" s="52">
        <f t="shared" si="7"/>
        <v>1920</v>
      </c>
      <c r="X9" s="52">
        <f t="shared" si="7"/>
        <v>1920</v>
      </c>
      <c r="Y9" s="52">
        <f t="shared" si="7"/>
        <v>1920</v>
      </c>
      <c r="Z9" s="52">
        <f>Premissas!D29</f>
        <v>3840</v>
      </c>
      <c r="AA9" s="52">
        <f>Z9</f>
        <v>3840</v>
      </c>
      <c r="AB9" s="52">
        <f t="shared" ref="AB9:AK9" si="8">AA9</f>
        <v>3840</v>
      </c>
      <c r="AC9" s="52">
        <f t="shared" si="8"/>
        <v>3840</v>
      </c>
      <c r="AD9" s="52">
        <f t="shared" si="8"/>
        <v>3840</v>
      </c>
      <c r="AE9" s="52">
        <f t="shared" si="8"/>
        <v>3840</v>
      </c>
      <c r="AF9" s="52">
        <f t="shared" si="8"/>
        <v>3840</v>
      </c>
      <c r="AG9" s="52">
        <f t="shared" si="8"/>
        <v>3840</v>
      </c>
      <c r="AH9" s="52">
        <f t="shared" si="8"/>
        <v>3840</v>
      </c>
      <c r="AI9" s="52">
        <f t="shared" si="8"/>
        <v>3840</v>
      </c>
      <c r="AJ9" s="52">
        <f t="shared" si="8"/>
        <v>3840</v>
      </c>
      <c r="AK9" s="52">
        <f t="shared" si="8"/>
        <v>3840</v>
      </c>
      <c r="AL9" s="52">
        <f>Premissas!E29</f>
        <v>6240</v>
      </c>
      <c r="AM9" s="52">
        <f>AL9</f>
        <v>6240</v>
      </c>
      <c r="AN9" s="52">
        <f t="shared" ref="AN9:AW9" si="9">AM9</f>
        <v>6240</v>
      </c>
      <c r="AO9" s="52">
        <f t="shared" si="9"/>
        <v>6240</v>
      </c>
      <c r="AP9" s="52">
        <f t="shared" si="9"/>
        <v>6240</v>
      </c>
      <c r="AQ9" s="52">
        <f t="shared" si="9"/>
        <v>6240</v>
      </c>
      <c r="AR9" s="52">
        <f t="shared" si="9"/>
        <v>6240</v>
      </c>
      <c r="AS9" s="52">
        <f t="shared" si="9"/>
        <v>6240</v>
      </c>
      <c r="AT9" s="52">
        <f t="shared" si="9"/>
        <v>6240</v>
      </c>
      <c r="AU9" s="52">
        <f t="shared" si="9"/>
        <v>6240</v>
      </c>
      <c r="AV9" s="52">
        <f t="shared" si="9"/>
        <v>6240</v>
      </c>
      <c r="AW9" s="52">
        <f t="shared" si="9"/>
        <v>6240</v>
      </c>
      <c r="AX9" s="52">
        <f>Premissas!F29</f>
        <v>9600</v>
      </c>
      <c r="AY9" s="52">
        <f>AX9</f>
        <v>9600</v>
      </c>
      <c r="AZ9" s="52">
        <f t="shared" ref="AZ9:BI9" si="10">AY9</f>
        <v>9600</v>
      </c>
      <c r="BA9" s="52">
        <f t="shared" si="10"/>
        <v>9600</v>
      </c>
      <c r="BB9" s="52">
        <f t="shared" si="10"/>
        <v>9600</v>
      </c>
      <c r="BC9" s="52">
        <f t="shared" si="10"/>
        <v>9600</v>
      </c>
      <c r="BD9" s="52">
        <f t="shared" si="10"/>
        <v>9600</v>
      </c>
      <c r="BE9" s="52">
        <f t="shared" si="10"/>
        <v>9600</v>
      </c>
      <c r="BF9" s="52">
        <f t="shared" si="10"/>
        <v>9600</v>
      </c>
      <c r="BG9" s="52">
        <f t="shared" si="10"/>
        <v>9600</v>
      </c>
      <c r="BH9" s="52">
        <f t="shared" si="10"/>
        <v>9600</v>
      </c>
      <c r="BI9" s="73">
        <f t="shared" si="10"/>
        <v>9600</v>
      </c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109"/>
    </row>
    <row r="10" spans="1:130">
      <c r="A10" s="51" t="s">
        <v>25</v>
      </c>
      <c r="B10" s="53">
        <f>B9</f>
        <v>500</v>
      </c>
      <c r="C10" s="53">
        <f t="shared" ref="C10:BI10" si="11">C9</f>
        <v>500</v>
      </c>
      <c r="D10" s="53">
        <f t="shared" si="11"/>
        <v>500</v>
      </c>
      <c r="E10" s="53">
        <f t="shared" si="11"/>
        <v>500</v>
      </c>
      <c r="F10" s="53">
        <f t="shared" si="11"/>
        <v>500</v>
      </c>
      <c r="G10" s="53">
        <f t="shared" si="11"/>
        <v>500</v>
      </c>
      <c r="H10" s="53">
        <f t="shared" si="11"/>
        <v>500</v>
      </c>
      <c r="I10" s="53">
        <f t="shared" si="11"/>
        <v>500</v>
      </c>
      <c r="J10" s="53">
        <f t="shared" si="11"/>
        <v>500</v>
      </c>
      <c r="K10" s="53">
        <f t="shared" si="11"/>
        <v>500</v>
      </c>
      <c r="L10" s="53">
        <f t="shared" si="11"/>
        <v>500</v>
      </c>
      <c r="M10" s="53">
        <f t="shared" si="11"/>
        <v>500</v>
      </c>
      <c r="N10" s="53">
        <f t="shared" si="11"/>
        <v>1920</v>
      </c>
      <c r="O10" s="53">
        <f t="shared" si="11"/>
        <v>1920</v>
      </c>
      <c r="P10" s="53">
        <f t="shared" si="11"/>
        <v>1920</v>
      </c>
      <c r="Q10" s="53">
        <f t="shared" si="11"/>
        <v>1920</v>
      </c>
      <c r="R10" s="53">
        <f t="shared" si="11"/>
        <v>1920</v>
      </c>
      <c r="S10" s="53">
        <f t="shared" si="11"/>
        <v>1920</v>
      </c>
      <c r="T10" s="53">
        <f t="shared" si="11"/>
        <v>1920</v>
      </c>
      <c r="U10" s="53">
        <f t="shared" si="11"/>
        <v>1920</v>
      </c>
      <c r="V10" s="53">
        <f t="shared" si="11"/>
        <v>1920</v>
      </c>
      <c r="W10" s="53">
        <f t="shared" si="11"/>
        <v>1920</v>
      </c>
      <c r="X10" s="53">
        <f t="shared" si="11"/>
        <v>1920</v>
      </c>
      <c r="Y10" s="53">
        <f t="shared" si="11"/>
        <v>1920</v>
      </c>
      <c r="Z10" s="53">
        <f t="shared" si="11"/>
        <v>3840</v>
      </c>
      <c r="AA10" s="53">
        <f t="shared" si="11"/>
        <v>3840</v>
      </c>
      <c r="AB10" s="53">
        <f t="shared" si="11"/>
        <v>3840</v>
      </c>
      <c r="AC10" s="53">
        <f t="shared" si="11"/>
        <v>3840</v>
      </c>
      <c r="AD10" s="53">
        <f t="shared" si="11"/>
        <v>3840</v>
      </c>
      <c r="AE10" s="53">
        <f t="shared" si="11"/>
        <v>3840</v>
      </c>
      <c r="AF10" s="53">
        <f t="shared" si="11"/>
        <v>3840</v>
      </c>
      <c r="AG10" s="53">
        <f t="shared" si="11"/>
        <v>3840</v>
      </c>
      <c r="AH10" s="53">
        <f t="shared" si="11"/>
        <v>3840</v>
      </c>
      <c r="AI10" s="53">
        <f t="shared" si="11"/>
        <v>3840</v>
      </c>
      <c r="AJ10" s="53">
        <f t="shared" si="11"/>
        <v>3840</v>
      </c>
      <c r="AK10" s="53">
        <f t="shared" si="11"/>
        <v>3840</v>
      </c>
      <c r="AL10" s="53">
        <f t="shared" si="11"/>
        <v>6240</v>
      </c>
      <c r="AM10" s="53">
        <f t="shared" si="11"/>
        <v>6240</v>
      </c>
      <c r="AN10" s="53">
        <f t="shared" si="11"/>
        <v>6240</v>
      </c>
      <c r="AO10" s="53">
        <f t="shared" si="11"/>
        <v>6240</v>
      </c>
      <c r="AP10" s="53">
        <f t="shared" si="11"/>
        <v>6240</v>
      </c>
      <c r="AQ10" s="53">
        <f t="shared" si="11"/>
        <v>6240</v>
      </c>
      <c r="AR10" s="53">
        <f t="shared" si="11"/>
        <v>6240</v>
      </c>
      <c r="AS10" s="53">
        <f t="shared" si="11"/>
        <v>6240</v>
      </c>
      <c r="AT10" s="53">
        <f t="shared" si="11"/>
        <v>6240</v>
      </c>
      <c r="AU10" s="53">
        <f t="shared" si="11"/>
        <v>6240</v>
      </c>
      <c r="AV10" s="53">
        <f t="shared" si="11"/>
        <v>6240</v>
      </c>
      <c r="AW10" s="53">
        <f t="shared" si="11"/>
        <v>6240</v>
      </c>
      <c r="AX10" s="53">
        <f t="shared" si="11"/>
        <v>9600</v>
      </c>
      <c r="AY10" s="53">
        <f t="shared" si="11"/>
        <v>9600</v>
      </c>
      <c r="AZ10" s="53">
        <f t="shared" si="11"/>
        <v>9600</v>
      </c>
      <c r="BA10" s="53">
        <f t="shared" si="11"/>
        <v>9600</v>
      </c>
      <c r="BB10" s="53">
        <f t="shared" si="11"/>
        <v>9600</v>
      </c>
      <c r="BC10" s="53">
        <f t="shared" si="11"/>
        <v>9600</v>
      </c>
      <c r="BD10" s="53">
        <f t="shared" si="11"/>
        <v>9600</v>
      </c>
      <c r="BE10" s="53">
        <f t="shared" si="11"/>
        <v>9600</v>
      </c>
      <c r="BF10" s="53">
        <f t="shared" si="11"/>
        <v>9600</v>
      </c>
      <c r="BG10" s="53">
        <f t="shared" si="11"/>
        <v>9600</v>
      </c>
      <c r="BH10" s="53">
        <f t="shared" si="11"/>
        <v>9600</v>
      </c>
      <c r="BI10" s="53">
        <f t="shared" si="11"/>
        <v>9600</v>
      </c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</row>
    <row r="11" spans="1:130" s="58" customFormat="1" ht="15" thickBot="1">
      <c r="A11" s="102"/>
      <c r="B11" s="103"/>
      <c r="C11" s="103"/>
      <c r="D11" s="103"/>
      <c r="E11" s="103"/>
      <c r="F11" s="103"/>
      <c r="G11" s="103"/>
      <c r="H11" s="103"/>
      <c r="I11" s="103"/>
      <c r="J11" s="103"/>
      <c r="K11" s="103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103"/>
      <c r="AN11" s="103"/>
      <c r="AO11" s="103"/>
      <c r="AP11" s="103"/>
      <c r="AQ11" s="103"/>
      <c r="AR11" s="103"/>
      <c r="AS11" s="103"/>
      <c r="AT11" s="103"/>
      <c r="AU11" s="103"/>
      <c r="AV11" s="103"/>
      <c r="AW11" s="103"/>
      <c r="AX11" s="103"/>
      <c r="AY11" s="103"/>
      <c r="AZ11" s="103"/>
      <c r="BA11" s="103"/>
      <c r="BB11" s="103"/>
      <c r="BC11" s="103"/>
      <c r="BD11" s="103"/>
      <c r="BE11" s="103"/>
      <c r="BF11" s="103"/>
      <c r="BG11" s="103"/>
      <c r="BH11" s="103"/>
      <c r="BI11" s="103"/>
      <c r="BJ11" s="78"/>
      <c r="BK11" s="78"/>
      <c r="BL11" s="78"/>
      <c r="BM11" s="78"/>
      <c r="BN11" s="78"/>
      <c r="BO11" s="78"/>
      <c r="BP11" s="78"/>
      <c r="BQ11" s="78"/>
      <c r="BR11" s="78"/>
      <c r="BS11" s="78"/>
      <c r="BT11" s="78"/>
      <c r="BU11" s="78"/>
      <c r="BV11" s="78"/>
      <c r="BW11" s="78"/>
      <c r="BX11" s="78"/>
      <c r="BY11" s="78"/>
      <c r="BZ11" s="78"/>
      <c r="CA11" s="78"/>
      <c r="CB11" s="78"/>
      <c r="CC11" s="78"/>
      <c r="CD11" s="78"/>
      <c r="CE11" s="78"/>
      <c r="CF11" s="78"/>
      <c r="CG11" s="78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</row>
    <row r="12" spans="1:130" ht="16.2" thickTop="1">
      <c r="A12" s="69" t="s">
        <v>149</v>
      </c>
      <c r="B12" s="70">
        <v>1</v>
      </c>
      <c r="C12" s="71">
        <v>2</v>
      </c>
      <c r="D12" s="70">
        <v>3</v>
      </c>
      <c r="E12" s="70">
        <v>4</v>
      </c>
      <c r="F12" s="71">
        <v>5</v>
      </c>
      <c r="G12" s="70">
        <v>6</v>
      </c>
      <c r="H12" s="70">
        <v>7</v>
      </c>
      <c r="I12" s="71">
        <v>8</v>
      </c>
      <c r="J12" s="70">
        <v>9</v>
      </c>
      <c r="K12" s="70">
        <v>10</v>
      </c>
      <c r="L12" s="71">
        <v>11</v>
      </c>
      <c r="M12" s="70">
        <v>12</v>
      </c>
      <c r="N12" s="70">
        <v>13</v>
      </c>
      <c r="O12" s="71">
        <v>14</v>
      </c>
      <c r="P12" s="70">
        <v>15</v>
      </c>
      <c r="Q12" s="70">
        <v>16</v>
      </c>
      <c r="R12" s="71">
        <v>17</v>
      </c>
      <c r="S12" s="70">
        <v>18</v>
      </c>
      <c r="T12" s="70">
        <v>19</v>
      </c>
      <c r="U12" s="71">
        <v>20</v>
      </c>
      <c r="V12" s="70">
        <v>21</v>
      </c>
      <c r="W12" s="70">
        <v>22</v>
      </c>
      <c r="X12" s="71">
        <v>23</v>
      </c>
      <c r="Y12" s="70">
        <v>24</v>
      </c>
      <c r="Z12" s="70">
        <v>25</v>
      </c>
      <c r="AA12" s="71">
        <v>26</v>
      </c>
      <c r="AB12" s="70">
        <v>27</v>
      </c>
      <c r="AC12" s="70">
        <v>28</v>
      </c>
      <c r="AD12" s="71">
        <v>29</v>
      </c>
      <c r="AE12" s="70">
        <v>30</v>
      </c>
      <c r="AF12" s="70">
        <v>31</v>
      </c>
      <c r="AG12" s="71">
        <v>32</v>
      </c>
      <c r="AH12" s="70">
        <v>33</v>
      </c>
      <c r="AI12" s="70">
        <v>34</v>
      </c>
      <c r="AJ12" s="71">
        <v>35</v>
      </c>
      <c r="AK12" s="70">
        <v>36</v>
      </c>
      <c r="AL12" s="70">
        <v>37</v>
      </c>
      <c r="AM12" s="71">
        <v>38</v>
      </c>
      <c r="AN12" s="70">
        <v>39</v>
      </c>
      <c r="AO12" s="70">
        <v>40</v>
      </c>
      <c r="AP12" s="71">
        <v>41</v>
      </c>
      <c r="AQ12" s="70">
        <v>42</v>
      </c>
      <c r="AR12" s="70">
        <v>43</v>
      </c>
      <c r="AS12" s="71">
        <v>44</v>
      </c>
      <c r="AT12" s="70">
        <v>45</v>
      </c>
      <c r="AU12" s="70">
        <v>46</v>
      </c>
      <c r="AV12" s="71">
        <v>47</v>
      </c>
      <c r="AW12" s="70">
        <v>48</v>
      </c>
      <c r="AX12" s="70">
        <v>49</v>
      </c>
      <c r="AY12" s="71">
        <v>50</v>
      </c>
      <c r="AZ12" s="70">
        <v>51</v>
      </c>
      <c r="BA12" s="70">
        <v>52</v>
      </c>
      <c r="BB12" s="71">
        <v>53</v>
      </c>
      <c r="BC12" s="70">
        <v>54</v>
      </c>
      <c r="BD12" s="70">
        <v>55</v>
      </c>
      <c r="BE12" s="71">
        <v>56</v>
      </c>
      <c r="BF12" s="70">
        <v>57</v>
      </c>
      <c r="BG12" s="70">
        <v>58</v>
      </c>
      <c r="BH12" s="71">
        <v>59</v>
      </c>
      <c r="BI12" s="108">
        <v>60</v>
      </c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  <c r="BU12" s="76"/>
      <c r="BV12" s="76"/>
      <c r="BW12" s="76"/>
      <c r="BX12" s="76"/>
      <c r="BY12" s="76"/>
      <c r="BZ12" s="76"/>
      <c r="CA12" s="76"/>
      <c r="CB12" s="76"/>
      <c r="CC12" s="76"/>
      <c r="CD12" s="76"/>
      <c r="CE12" s="76"/>
      <c r="CF12" s="76"/>
      <c r="CG12" s="76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44"/>
      <c r="DR12" s="44"/>
      <c r="DS12" s="44"/>
      <c r="DT12" s="44"/>
      <c r="DU12" s="44"/>
      <c r="DV12" s="44"/>
      <c r="DW12" s="44"/>
      <c r="DX12" s="44"/>
      <c r="DY12" s="44"/>
    </row>
    <row r="13" spans="1:130" s="45" customFormat="1">
      <c r="A13" s="72" t="s">
        <v>152</v>
      </c>
      <c r="B13" s="52">
        <f>Premissas!B66</f>
        <v>10666.666666666666</v>
      </c>
      <c r="C13" s="52">
        <f>B13</f>
        <v>10666.666666666666</v>
      </c>
      <c r="D13" s="52">
        <f t="shared" ref="D13:M13" si="12">C13</f>
        <v>10666.666666666666</v>
      </c>
      <c r="E13" s="52">
        <f t="shared" si="12"/>
        <v>10666.666666666666</v>
      </c>
      <c r="F13" s="52">
        <f t="shared" si="12"/>
        <v>10666.666666666666</v>
      </c>
      <c r="G13" s="52">
        <f t="shared" si="12"/>
        <v>10666.666666666666</v>
      </c>
      <c r="H13" s="52">
        <f t="shared" si="12"/>
        <v>10666.666666666666</v>
      </c>
      <c r="I13" s="52">
        <f t="shared" si="12"/>
        <v>10666.666666666666</v>
      </c>
      <c r="J13" s="52">
        <f t="shared" si="12"/>
        <v>10666.666666666666</v>
      </c>
      <c r="K13" s="52">
        <f t="shared" si="12"/>
        <v>10666.666666666666</v>
      </c>
      <c r="L13" s="52">
        <f t="shared" si="12"/>
        <v>10666.666666666666</v>
      </c>
      <c r="M13" s="52">
        <f t="shared" si="12"/>
        <v>10666.666666666666</v>
      </c>
      <c r="N13" s="52">
        <f>Premissas!C66</f>
        <v>23563.636363636364</v>
      </c>
      <c r="O13" s="52">
        <f>N13</f>
        <v>23563.636363636364</v>
      </c>
      <c r="P13" s="52">
        <f t="shared" ref="P13:Y13" si="13">O13</f>
        <v>23563.636363636364</v>
      </c>
      <c r="Q13" s="52">
        <f t="shared" si="13"/>
        <v>23563.636363636364</v>
      </c>
      <c r="R13" s="52">
        <f t="shared" si="13"/>
        <v>23563.636363636364</v>
      </c>
      <c r="S13" s="52">
        <f t="shared" si="13"/>
        <v>23563.636363636364</v>
      </c>
      <c r="T13" s="52">
        <f t="shared" si="13"/>
        <v>23563.636363636364</v>
      </c>
      <c r="U13" s="52">
        <f t="shared" si="13"/>
        <v>23563.636363636364</v>
      </c>
      <c r="V13" s="52">
        <f t="shared" si="13"/>
        <v>23563.636363636364</v>
      </c>
      <c r="W13" s="52">
        <f t="shared" si="13"/>
        <v>23563.636363636364</v>
      </c>
      <c r="X13" s="52">
        <f t="shared" si="13"/>
        <v>23563.636363636364</v>
      </c>
      <c r="Y13" s="52">
        <f t="shared" si="13"/>
        <v>23563.636363636364</v>
      </c>
      <c r="Z13" s="52">
        <f>Premissas!D66</f>
        <v>40998.78787878788</v>
      </c>
      <c r="AA13" s="52">
        <f>Z13</f>
        <v>40998.78787878788</v>
      </c>
      <c r="AB13" s="52">
        <f t="shared" ref="AB13:AK13" si="14">AA13</f>
        <v>40998.78787878788</v>
      </c>
      <c r="AC13" s="52">
        <f t="shared" si="14"/>
        <v>40998.78787878788</v>
      </c>
      <c r="AD13" s="52">
        <f t="shared" si="14"/>
        <v>40998.78787878788</v>
      </c>
      <c r="AE13" s="52">
        <f t="shared" si="14"/>
        <v>40998.78787878788</v>
      </c>
      <c r="AF13" s="52">
        <f t="shared" si="14"/>
        <v>40998.78787878788</v>
      </c>
      <c r="AG13" s="52">
        <f t="shared" si="14"/>
        <v>40998.78787878788</v>
      </c>
      <c r="AH13" s="52">
        <f t="shared" si="14"/>
        <v>40998.78787878788</v>
      </c>
      <c r="AI13" s="52">
        <f t="shared" si="14"/>
        <v>40998.78787878788</v>
      </c>
      <c r="AJ13" s="52">
        <f t="shared" si="14"/>
        <v>40998.78787878788</v>
      </c>
      <c r="AK13" s="52">
        <f t="shared" si="14"/>
        <v>40998.78787878788</v>
      </c>
      <c r="AL13" s="52">
        <f>Premissas!E66</f>
        <v>68130.909090909088</v>
      </c>
      <c r="AM13" s="52">
        <f>AL13</f>
        <v>68130.909090909088</v>
      </c>
      <c r="AN13" s="52">
        <f t="shared" ref="AN13:AW13" si="15">AM13</f>
        <v>68130.909090909088</v>
      </c>
      <c r="AO13" s="52">
        <f t="shared" si="15"/>
        <v>68130.909090909088</v>
      </c>
      <c r="AP13" s="52">
        <f t="shared" si="15"/>
        <v>68130.909090909088</v>
      </c>
      <c r="AQ13" s="52">
        <f t="shared" si="15"/>
        <v>68130.909090909088</v>
      </c>
      <c r="AR13" s="52">
        <f t="shared" si="15"/>
        <v>68130.909090909088</v>
      </c>
      <c r="AS13" s="52">
        <f t="shared" si="15"/>
        <v>68130.909090909088</v>
      </c>
      <c r="AT13" s="52">
        <f t="shared" si="15"/>
        <v>68130.909090909088</v>
      </c>
      <c r="AU13" s="52">
        <f t="shared" si="15"/>
        <v>68130.909090909088</v>
      </c>
      <c r="AV13" s="52">
        <f t="shared" si="15"/>
        <v>68130.909090909088</v>
      </c>
      <c r="AW13" s="52">
        <f t="shared" si="15"/>
        <v>68130.909090909088</v>
      </c>
      <c r="AX13" s="52">
        <f>Premissas!F66</f>
        <v>105927.27272727272</v>
      </c>
      <c r="AY13" s="52">
        <f>AX13</f>
        <v>105927.27272727272</v>
      </c>
      <c r="AZ13" s="52">
        <f t="shared" ref="AZ13:BI13" si="16">AY13</f>
        <v>105927.27272727272</v>
      </c>
      <c r="BA13" s="52">
        <f t="shared" si="16"/>
        <v>105927.27272727272</v>
      </c>
      <c r="BB13" s="52">
        <f t="shared" si="16"/>
        <v>105927.27272727272</v>
      </c>
      <c r="BC13" s="52">
        <f t="shared" si="16"/>
        <v>105927.27272727272</v>
      </c>
      <c r="BD13" s="52">
        <f t="shared" si="16"/>
        <v>105927.27272727272</v>
      </c>
      <c r="BE13" s="52">
        <f t="shared" si="16"/>
        <v>105927.27272727272</v>
      </c>
      <c r="BF13" s="52">
        <f t="shared" si="16"/>
        <v>105927.27272727272</v>
      </c>
      <c r="BG13" s="52">
        <f t="shared" si="16"/>
        <v>105927.27272727272</v>
      </c>
      <c r="BH13" s="52">
        <f t="shared" si="16"/>
        <v>105927.27272727272</v>
      </c>
      <c r="BI13" s="73">
        <f t="shared" si="16"/>
        <v>105927.27272727272</v>
      </c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  <c r="CF13" s="44"/>
      <c r="CG13" s="44"/>
      <c r="CH13" s="44"/>
      <c r="CI13" s="44"/>
      <c r="CJ13" s="44"/>
      <c r="CK13" s="44"/>
      <c r="CL13" s="44"/>
      <c r="CM13" s="44"/>
      <c r="CN13" s="44"/>
      <c r="CO13" s="44"/>
      <c r="CP13" s="44"/>
      <c r="CQ13" s="44"/>
      <c r="CR13" s="44"/>
      <c r="CS13" s="44"/>
      <c r="CT13" s="44"/>
      <c r="CU13" s="44"/>
      <c r="CV13" s="44"/>
      <c r="CW13" s="44"/>
      <c r="CX13" s="44"/>
      <c r="CY13" s="44"/>
      <c r="CZ13" s="44"/>
      <c r="DA13" s="44"/>
      <c r="DB13" s="44"/>
      <c r="DC13" s="44"/>
      <c r="DD13" s="44"/>
      <c r="DE13" s="44"/>
      <c r="DF13" s="44"/>
      <c r="DG13" s="44"/>
      <c r="DH13" s="44"/>
      <c r="DI13" s="44"/>
      <c r="DJ13" s="44"/>
      <c r="DK13" s="44"/>
      <c r="DL13" s="44"/>
      <c r="DM13" s="44"/>
      <c r="DN13" s="44"/>
      <c r="DO13" s="44"/>
      <c r="DP13" s="44"/>
      <c r="DQ13" s="44"/>
      <c r="DR13" s="44"/>
      <c r="DS13" s="44"/>
      <c r="DT13" s="44"/>
      <c r="DU13" s="44"/>
      <c r="DV13" s="44"/>
      <c r="DW13" s="44"/>
      <c r="DX13" s="44"/>
      <c r="DY13" s="44"/>
      <c r="DZ13" s="109"/>
    </row>
    <row r="14" spans="1:130">
      <c r="A14" s="51" t="s">
        <v>25</v>
      </c>
      <c r="B14" s="53">
        <f>B13</f>
        <v>10666.666666666666</v>
      </c>
      <c r="C14" s="53">
        <f t="shared" ref="C14:BI14" si="17">C13</f>
        <v>10666.666666666666</v>
      </c>
      <c r="D14" s="53">
        <f t="shared" si="17"/>
        <v>10666.666666666666</v>
      </c>
      <c r="E14" s="53">
        <f t="shared" si="17"/>
        <v>10666.666666666666</v>
      </c>
      <c r="F14" s="53">
        <f t="shared" si="17"/>
        <v>10666.666666666666</v>
      </c>
      <c r="G14" s="53">
        <f t="shared" si="17"/>
        <v>10666.666666666666</v>
      </c>
      <c r="H14" s="53">
        <f t="shared" si="17"/>
        <v>10666.666666666666</v>
      </c>
      <c r="I14" s="53">
        <f t="shared" si="17"/>
        <v>10666.666666666666</v>
      </c>
      <c r="J14" s="53">
        <f t="shared" si="17"/>
        <v>10666.666666666666</v>
      </c>
      <c r="K14" s="53">
        <f t="shared" si="17"/>
        <v>10666.666666666666</v>
      </c>
      <c r="L14" s="53">
        <f t="shared" si="17"/>
        <v>10666.666666666666</v>
      </c>
      <c r="M14" s="53">
        <f t="shared" si="17"/>
        <v>10666.666666666666</v>
      </c>
      <c r="N14" s="53">
        <f t="shared" si="17"/>
        <v>23563.636363636364</v>
      </c>
      <c r="O14" s="53">
        <f t="shared" si="17"/>
        <v>23563.636363636364</v>
      </c>
      <c r="P14" s="53">
        <f t="shared" si="17"/>
        <v>23563.636363636364</v>
      </c>
      <c r="Q14" s="53">
        <f t="shared" si="17"/>
        <v>23563.636363636364</v>
      </c>
      <c r="R14" s="53">
        <f t="shared" si="17"/>
        <v>23563.636363636364</v>
      </c>
      <c r="S14" s="53">
        <f t="shared" si="17"/>
        <v>23563.636363636364</v>
      </c>
      <c r="T14" s="53">
        <f t="shared" si="17"/>
        <v>23563.636363636364</v>
      </c>
      <c r="U14" s="53">
        <f t="shared" si="17"/>
        <v>23563.636363636364</v>
      </c>
      <c r="V14" s="53">
        <f t="shared" si="17"/>
        <v>23563.636363636364</v>
      </c>
      <c r="W14" s="53">
        <f t="shared" si="17"/>
        <v>23563.636363636364</v>
      </c>
      <c r="X14" s="53">
        <f t="shared" si="17"/>
        <v>23563.636363636364</v>
      </c>
      <c r="Y14" s="53">
        <f t="shared" si="17"/>
        <v>23563.636363636364</v>
      </c>
      <c r="Z14" s="53">
        <f t="shared" si="17"/>
        <v>40998.78787878788</v>
      </c>
      <c r="AA14" s="53">
        <f t="shared" si="17"/>
        <v>40998.78787878788</v>
      </c>
      <c r="AB14" s="53">
        <f t="shared" si="17"/>
        <v>40998.78787878788</v>
      </c>
      <c r="AC14" s="53">
        <f t="shared" si="17"/>
        <v>40998.78787878788</v>
      </c>
      <c r="AD14" s="53">
        <f t="shared" si="17"/>
        <v>40998.78787878788</v>
      </c>
      <c r="AE14" s="53">
        <f t="shared" si="17"/>
        <v>40998.78787878788</v>
      </c>
      <c r="AF14" s="53">
        <f t="shared" si="17"/>
        <v>40998.78787878788</v>
      </c>
      <c r="AG14" s="53">
        <f t="shared" si="17"/>
        <v>40998.78787878788</v>
      </c>
      <c r="AH14" s="53">
        <f t="shared" si="17"/>
        <v>40998.78787878788</v>
      </c>
      <c r="AI14" s="53">
        <f t="shared" si="17"/>
        <v>40998.78787878788</v>
      </c>
      <c r="AJ14" s="53">
        <f t="shared" si="17"/>
        <v>40998.78787878788</v>
      </c>
      <c r="AK14" s="53">
        <f t="shared" si="17"/>
        <v>40998.78787878788</v>
      </c>
      <c r="AL14" s="53">
        <f t="shared" si="17"/>
        <v>68130.909090909088</v>
      </c>
      <c r="AM14" s="53">
        <f t="shared" si="17"/>
        <v>68130.909090909088</v>
      </c>
      <c r="AN14" s="53">
        <f t="shared" si="17"/>
        <v>68130.909090909088</v>
      </c>
      <c r="AO14" s="53">
        <f t="shared" si="17"/>
        <v>68130.909090909088</v>
      </c>
      <c r="AP14" s="53">
        <f t="shared" si="17"/>
        <v>68130.909090909088</v>
      </c>
      <c r="AQ14" s="53">
        <f t="shared" si="17"/>
        <v>68130.909090909088</v>
      </c>
      <c r="AR14" s="53">
        <f t="shared" si="17"/>
        <v>68130.909090909088</v>
      </c>
      <c r="AS14" s="53">
        <f t="shared" si="17"/>
        <v>68130.909090909088</v>
      </c>
      <c r="AT14" s="53">
        <f t="shared" si="17"/>
        <v>68130.909090909088</v>
      </c>
      <c r="AU14" s="53">
        <f t="shared" si="17"/>
        <v>68130.909090909088</v>
      </c>
      <c r="AV14" s="53">
        <f t="shared" si="17"/>
        <v>68130.909090909088</v>
      </c>
      <c r="AW14" s="53">
        <f t="shared" si="17"/>
        <v>68130.909090909088</v>
      </c>
      <c r="AX14" s="53">
        <f t="shared" si="17"/>
        <v>105927.27272727272</v>
      </c>
      <c r="AY14" s="53">
        <f t="shared" si="17"/>
        <v>105927.27272727272</v>
      </c>
      <c r="AZ14" s="53">
        <f t="shared" si="17"/>
        <v>105927.27272727272</v>
      </c>
      <c r="BA14" s="53">
        <f t="shared" si="17"/>
        <v>105927.27272727272</v>
      </c>
      <c r="BB14" s="53">
        <f t="shared" si="17"/>
        <v>105927.27272727272</v>
      </c>
      <c r="BC14" s="53">
        <f t="shared" si="17"/>
        <v>105927.27272727272</v>
      </c>
      <c r="BD14" s="53">
        <f t="shared" si="17"/>
        <v>105927.27272727272</v>
      </c>
      <c r="BE14" s="53">
        <f t="shared" si="17"/>
        <v>105927.27272727272</v>
      </c>
      <c r="BF14" s="53">
        <f t="shared" si="17"/>
        <v>105927.27272727272</v>
      </c>
      <c r="BG14" s="53">
        <f t="shared" si="17"/>
        <v>105927.27272727272</v>
      </c>
      <c r="BH14" s="53">
        <f t="shared" si="17"/>
        <v>105927.27272727272</v>
      </c>
      <c r="BI14" s="53">
        <f t="shared" si="17"/>
        <v>105927.27272727272</v>
      </c>
      <c r="BJ14" s="78"/>
      <c r="BK14" s="78"/>
      <c r="BL14" s="78"/>
      <c r="BM14" s="78"/>
      <c r="BN14" s="78"/>
      <c r="BO14" s="78"/>
      <c r="BP14" s="78"/>
      <c r="BQ14" s="78"/>
      <c r="BR14" s="78"/>
      <c r="BS14" s="78"/>
      <c r="BT14" s="78"/>
      <c r="BU14" s="78"/>
      <c r="BV14" s="78"/>
      <c r="BW14" s="78"/>
      <c r="BX14" s="78"/>
      <c r="BY14" s="78"/>
      <c r="BZ14" s="78"/>
      <c r="CA14" s="78"/>
      <c r="CB14" s="78"/>
      <c r="CC14" s="78"/>
      <c r="CD14" s="78"/>
      <c r="CE14" s="78"/>
      <c r="CF14" s="78"/>
      <c r="CG14" s="78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</row>
    <row r="15" spans="1:130" ht="15" thickBot="1">
      <c r="BJ15" s="44"/>
      <c r="BK15" s="44"/>
      <c r="BL15" s="44"/>
      <c r="BM15" s="44"/>
      <c r="BN15" s="44"/>
      <c r="BO15" s="44"/>
      <c r="BP15" s="44"/>
      <c r="BQ15" s="44"/>
      <c r="BR15" s="44"/>
      <c r="BS15" s="44"/>
      <c r="BT15" s="44"/>
      <c r="BU15" s="44"/>
      <c r="BV15" s="44"/>
      <c r="BW15" s="44"/>
      <c r="BX15" s="44"/>
      <c r="BY15" s="44"/>
      <c r="BZ15" s="44"/>
      <c r="CA15" s="44"/>
      <c r="CB15" s="44"/>
      <c r="CC15" s="44"/>
      <c r="CD15" s="44"/>
      <c r="CE15" s="44"/>
      <c r="CF15" s="44"/>
      <c r="CG15" s="44"/>
      <c r="CH15" s="44"/>
      <c r="CI15" s="44"/>
      <c r="CJ15" s="44"/>
      <c r="CK15" s="44"/>
      <c r="CL15" s="44"/>
      <c r="CM15" s="44"/>
      <c r="CN15" s="44"/>
      <c r="CO15" s="44"/>
      <c r="CP15" s="44"/>
      <c r="CQ15" s="44"/>
      <c r="CR15" s="44"/>
      <c r="CS15" s="44"/>
      <c r="CT15" s="44"/>
      <c r="CU15" s="44"/>
      <c r="CV15" s="44"/>
      <c r="CW15" s="44"/>
      <c r="CX15" s="44"/>
      <c r="CY15" s="44"/>
      <c r="CZ15" s="44"/>
      <c r="DA15" s="44"/>
      <c r="DB15" s="44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</row>
    <row r="16" spans="1:130" ht="16.2" thickTop="1">
      <c r="A16" s="69" t="s">
        <v>163</v>
      </c>
      <c r="B16" s="70">
        <v>1</v>
      </c>
      <c r="C16" s="71">
        <v>2</v>
      </c>
      <c r="D16" s="70">
        <v>3</v>
      </c>
      <c r="E16" s="70">
        <v>4</v>
      </c>
      <c r="F16" s="71">
        <v>5</v>
      </c>
      <c r="G16" s="70">
        <v>6</v>
      </c>
      <c r="H16" s="70">
        <v>7</v>
      </c>
      <c r="I16" s="71">
        <v>8</v>
      </c>
      <c r="J16" s="70">
        <v>9</v>
      </c>
      <c r="K16" s="70">
        <v>10</v>
      </c>
      <c r="L16" s="71">
        <v>11</v>
      </c>
      <c r="M16" s="70">
        <v>12</v>
      </c>
      <c r="N16" s="70">
        <v>13</v>
      </c>
      <c r="O16" s="71">
        <v>14</v>
      </c>
      <c r="P16" s="70">
        <v>15</v>
      </c>
      <c r="Q16" s="70">
        <v>16</v>
      </c>
      <c r="R16" s="71">
        <v>17</v>
      </c>
      <c r="S16" s="70">
        <v>18</v>
      </c>
      <c r="T16" s="70">
        <v>19</v>
      </c>
      <c r="U16" s="71">
        <v>20</v>
      </c>
      <c r="V16" s="70">
        <v>21</v>
      </c>
      <c r="W16" s="70">
        <v>22</v>
      </c>
      <c r="X16" s="71">
        <v>23</v>
      </c>
      <c r="Y16" s="70">
        <v>24</v>
      </c>
      <c r="Z16" s="70">
        <v>25</v>
      </c>
      <c r="AA16" s="71">
        <v>26</v>
      </c>
      <c r="AB16" s="70">
        <v>27</v>
      </c>
      <c r="AC16" s="70">
        <v>28</v>
      </c>
      <c r="AD16" s="71">
        <v>29</v>
      </c>
      <c r="AE16" s="70">
        <v>30</v>
      </c>
      <c r="AF16" s="70">
        <v>31</v>
      </c>
      <c r="AG16" s="71">
        <v>32</v>
      </c>
      <c r="AH16" s="70">
        <v>33</v>
      </c>
      <c r="AI16" s="70">
        <v>34</v>
      </c>
      <c r="AJ16" s="71">
        <v>35</v>
      </c>
      <c r="AK16" s="70">
        <v>36</v>
      </c>
      <c r="AL16" s="70">
        <v>37</v>
      </c>
      <c r="AM16" s="71">
        <v>38</v>
      </c>
      <c r="AN16" s="70">
        <v>39</v>
      </c>
      <c r="AO16" s="70">
        <v>40</v>
      </c>
      <c r="AP16" s="71">
        <v>41</v>
      </c>
      <c r="AQ16" s="70">
        <v>42</v>
      </c>
      <c r="AR16" s="70">
        <v>43</v>
      </c>
      <c r="AS16" s="71">
        <v>44</v>
      </c>
      <c r="AT16" s="70">
        <v>45</v>
      </c>
      <c r="AU16" s="70">
        <v>46</v>
      </c>
      <c r="AV16" s="71">
        <v>47</v>
      </c>
      <c r="AW16" s="70">
        <v>48</v>
      </c>
      <c r="AX16" s="70">
        <v>49</v>
      </c>
      <c r="AY16" s="71">
        <v>50</v>
      </c>
      <c r="AZ16" s="70">
        <v>51</v>
      </c>
      <c r="BA16" s="70">
        <v>52</v>
      </c>
      <c r="BB16" s="71">
        <v>53</v>
      </c>
      <c r="BC16" s="70">
        <v>54</v>
      </c>
      <c r="BD16" s="70">
        <v>55</v>
      </c>
      <c r="BE16" s="71">
        <v>56</v>
      </c>
      <c r="BF16" s="70">
        <v>57</v>
      </c>
      <c r="BG16" s="70">
        <v>58</v>
      </c>
      <c r="BH16" s="71">
        <v>59</v>
      </c>
      <c r="BI16" s="108">
        <v>60</v>
      </c>
      <c r="BJ16" s="76"/>
      <c r="BK16" s="76"/>
      <c r="BL16" s="76"/>
      <c r="BM16" s="76"/>
      <c r="BN16" s="76"/>
      <c r="BO16" s="76"/>
      <c r="BP16" s="76"/>
      <c r="BQ16" s="76"/>
      <c r="BR16" s="76"/>
      <c r="BS16" s="76"/>
      <c r="BT16" s="76"/>
      <c r="BU16" s="76"/>
      <c r="BV16" s="76"/>
      <c r="BW16" s="76"/>
      <c r="BX16" s="76"/>
      <c r="BY16" s="76"/>
      <c r="BZ16" s="76"/>
      <c r="CA16" s="76"/>
      <c r="CB16" s="76"/>
      <c r="CC16" s="76"/>
      <c r="CD16" s="76"/>
      <c r="CE16" s="76"/>
      <c r="CF16" s="76"/>
      <c r="CG16" s="76"/>
      <c r="CH16" s="44"/>
      <c r="CI16" s="44"/>
      <c r="CJ16" s="44"/>
      <c r="CK16" s="44"/>
      <c r="CL16" s="44"/>
      <c r="CM16" s="44"/>
      <c r="CN16" s="44"/>
      <c r="CO16" s="44"/>
      <c r="CP16" s="44"/>
      <c r="CQ16" s="44"/>
      <c r="CR16" s="44"/>
      <c r="CS16" s="44"/>
      <c r="CT16" s="44"/>
      <c r="CU16" s="44"/>
      <c r="CV16" s="44"/>
      <c r="CW16" s="44"/>
      <c r="CX16" s="44"/>
      <c r="CY16" s="44"/>
      <c r="CZ16" s="44"/>
      <c r="DA16" s="44"/>
      <c r="DB16" s="44"/>
      <c r="DC16" s="44"/>
      <c r="DD16" s="44"/>
      <c r="DE16" s="44"/>
      <c r="DF16" s="44"/>
      <c r="DG16" s="44"/>
      <c r="DH16" s="44"/>
      <c r="DI16" s="44"/>
      <c r="DJ16" s="44"/>
      <c r="DK16" s="44"/>
      <c r="DL16" s="44"/>
      <c r="DM16" s="44"/>
      <c r="DN16" s="44"/>
      <c r="DO16" s="44"/>
      <c r="DP16" s="44"/>
      <c r="DQ16" s="44"/>
      <c r="DR16" s="44"/>
      <c r="DS16" s="44"/>
      <c r="DT16" s="44"/>
      <c r="DU16" s="44"/>
      <c r="DV16" s="44"/>
      <c r="DW16" s="44"/>
      <c r="DX16" s="44"/>
      <c r="DY16" s="44"/>
    </row>
    <row r="17" spans="1:130" s="45" customFormat="1">
      <c r="A17" s="72" t="s">
        <v>157</v>
      </c>
      <c r="B17" s="52">
        <f>Premissas!B65</f>
        <v>2200.0000000000005</v>
      </c>
      <c r="C17" s="52">
        <f>B17</f>
        <v>2200.0000000000005</v>
      </c>
      <c r="D17" s="52">
        <f t="shared" ref="D17:M17" si="18">C17</f>
        <v>2200.0000000000005</v>
      </c>
      <c r="E17" s="52">
        <f t="shared" si="18"/>
        <v>2200.0000000000005</v>
      </c>
      <c r="F17" s="52">
        <f t="shared" si="18"/>
        <v>2200.0000000000005</v>
      </c>
      <c r="G17" s="52">
        <f t="shared" si="18"/>
        <v>2200.0000000000005</v>
      </c>
      <c r="H17" s="52">
        <f t="shared" si="18"/>
        <v>2200.0000000000005</v>
      </c>
      <c r="I17" s="52">
        <f t="shared" si="18"/>
        <v>2200.0000000000005</v>
      </c>
      <c r="J17" s="52">
        <f t="shared" si="18"/>
        <v>2200.0000000000005</v>
      </c>
      <c r="K17" s="52">
        <f t="shared" si="18"/>
        <v>2200.0000000000005</v>
      </c>
      <c r="L17" s="52">
        <f t="shared" si="18"/>
        <v>2200.0000000000005</v>
      </c>
      <c r="M17" s="52">
        <f t="shared" si="18"/>
        <v>2200.0000000000005</v>
      </c>
      <c r="N17" s="52">
        <f>Premissas!C65</f>
        <v>4400.0000000000009</v>
      </c>
      <c r="O17" s="52">
        <f>N17</f>
        <v>4400.0000000000009</v>
      </c>
      <c r="P17" s="52">
        <f t="shared" ref="P17:Y17" si="19">O17</f>
        <v>4400.0000000000009</v>
      </c>
      <c r="Q17" s="52">
        <f t="shared" si="19"/>
        <v>4400.0000000000009</v>
      </c>
      <c r="R17" s="52">
        <f t="shared" si="19"/>
        <v>4400.0000000000009</v>
      </c>
      <c r="S17" s="52">
        <f t="shared" si="19"/>
        <v>4400.0000000000009</v>
      </c>
      <c r="T17" s="52">
        <f t="shared" si="19"/>
        <v>4400.0000000000009</v>
      </c>
      <c r="U17" s="52">
        <f t="shared" si="19"/>
        <v>4400.0000000000009</v>
      </c>
      <c r="V17" s="52">
        <f t="shared" si="19"/>
        <v>4400.0000000000009</v>
      </c>
      <c r="W17" s="52">
        <f t="shared" si="19"/>
        <v>4400.0000000000009</v>
      </c>
      <c r="X17" s="52">
        <f t="shared" si="19"/>
        <v>4400.0000000000009</v>
      </c>
      <c r="Y17" s="52">
        <f t="shared" si="19"/>
        <v>4400.0000000000009</v>
      </c>
      <c r="Z17" s="52">
        <f>Premissas!D65</f>
        <v>6270</v>
      </c>
      <c r="AA17" s="52">
        <f>Z17</f>
        <v>6270</v>
      </c>
      <c r="AB17" s="52">
        <f t="shared" ref="AB17:AK17" si="20">AA17</f>
        <v>6270</v>
      </c>
      <c r="AC17" s="52">
        <f t="shared" si="20"/>
        <v>6270</v>
      </c>
      <c r="AD17" s="52">
        <f t="shared" si="20"/>
        <v>6270</v>
      </c>
      <c r="AE17" s="52">
        <f t="shared" si="20"/>
        <v>6270</v>
      </c>
      <c r="AF17" s="52">
        <f t="shared" si="20"/>
        <v>6270</v>
      </c>
      <c r="AG17" s="52">
        <f t="shared" si="20"/>
        <v>6270</v>
      </c>
      <c r="AH17" s="52">
        <f t="shared" si="20"/>
        <v>6270</v>
      </c>
      <c r="AI17" s="52">
        <f t="shared" si="20"/>
        <v>6270</v>
      </c>
      <c r="AJ17" s="52">
        <f t="shared" si="20"/>
        <v>6270</v>
      </c>
      <c r="AK17" s="52">
        <f t="shared" si="20"/>
        <v>6270</v>
      </c>
      <c r="AL17" s="52">
        <f>Premissas!E65</f>
        <v>8046.5</v>
      </c>
      <c r="AM17" s="52">
        <f>AL17</f>
        <v>8046.5</v>
      </c>
      <c r="AN17" s="52">
        <f t="shared" ref="AN17:AW17" si="21">AM17</f>
        <v>8046.5</v>
      </c>
      <c r="AO17" s="52">
        <f t="shared" si="21"/>
        <v>8046.5</v>
      </c>
      <c r="AP17" s="52">
        <f t="shared" si="21"/>
        <v>8046.5</v>
      </c>
      <c r="AQ17" s="52">
        <f t="shared" si="21"/>
        <v>8046.5</v>
      </c>
      <c r="AR17" s="52">
        <f t="shared" si="21"/>
        <v>8046.5</v>
      </c>
      <c r="AS17" s="52">
        <f t="shared" si="21"/>
        <v>8046.5</v>
      </c>
      <c r="AT17" s="52">
        <f t="shared" si="21"/>
        <v>8046.5</v>
      </c>
      <c r="AU17" s="52">
        <f t="shared" si="21"/>
        <v>8046.5</v>
      </c>
      <c r="AV17" s="52">
        <f t="shared" si="21"/>
        <v>8046.5</v>
      </c>
      <c r="AW17" s="52">
        <f t="shared" si="21"/>
        <v>8046.5</v>
      </c>
      <c r="AX17" s="52">
        <f>Premissas!F65</f>
        <v>9734.1749999999993</v>
      </c>
      <c r="AY17" s="52">
        <f>AX17</f>
        <v>9734.1749999999993</v>
      </c>
      <c r="AZ17" s="52">
        <f t="shared" ref="AZ17:BI17" si="22">AY17</f>
        <v>9734.1749999999993</v>
      </c>
      <c r="BA17" s="52">
        <f t="shared" si="22"/>
        <v>9734.1749999999993</v>
      </c>
      <c r="BB17" s="52">
        <f t="shared" si="22"/>
        <v>9734.1749999999993</v>
      </c>
      <c r="BC17" s="52">
        <f t="shared" si="22"/>
        <v>9734.1749999999993</v>
      </c>
      <c r="BD17" s="52">
        <f t="shared" si="22"/>
        <v>9734.1749999999993</v>
      </c>
      <c r="BE17" s="52">
        <f t="shared" si="22"/>
        <v>9734.1749999999993</v>
      </c>
      <c r="BF17" s="52">
        <f t="shared" si="22"/>
        <v>9734.1749999999993</v>
      </c>
      <c r="BG17" s="52">
        <f t="shared" si="22"/>
        <v>9734.1749999999993</v>
      </c>
      <c r="BH17" s="52">
        <f t="shared" si="22"/>
        <v>9734.1749999999993</v>
      </c>
      <c r="BI17" s="73">
        <f t="shared" si="22"/>
        <v>9734.1749999999993</v>
      </c>
      <c r="BJ17" s="44"/>
      <c r="BK17" s="44"/>
      <c r="BL17" s="44"/>
      <c r="BM17" s="44"/>
      <c r="BN17" s="44"/>
      <c r="BO17" s="44"/>
      <c r="BP17" s="44"/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4"/>
      <c r="CC17" s="44"/>
      <c r="CD17" s="44"/>
      <c r="CE17" s="44"/>
      <c r="CF17" s="44"/>
      <c r="CG17" s="44"/>
      <c r="CH17" s="44"/>
      <c r="CI17" s="44"/>
      <c r="CJ17" s="44"/>
      <c r="CK17" s="44"/>
      <c r="CL17" s="44"/>
      <c r="CM17" s="44"/>
      <c r="CN17" s="44"/>
      <c r="CO17" s="44"/>
      <c r="CP17" s="44"/>
      <c r="CQ17" s="44"/>
      <c r="CR17" s="44"/>
      <c r="CS17" s="44"/>
      <c r="CT17" s="44"/>
      <c r="CU17" s="44"/>
      <c r="CV17" s="44"/>
      <c r="CW17" s="44"/>
      <c r="CX17" s="44"/>
      <c r="CY17" s="44"/>
      <c r="CZ17" s="44"/>
      <c r="DA17" s="44"/>
      <c r="DB17" s="44"/>
      <c r="DC17" s="44"/>
      <c r="DD17" s="44"/>
      <c r="DE17" s="44"/>
      <c r="DF17" s="44"/>
      <c r="DG17" s="44"/>
      <c r="DH17" s="44"/>
      <c r="DI17" s="44"/>
      <c r="DJ17" s="44"/>
      <c r="DK17" s="44"/>
      <c r="DL17" s="44"/>
      <c r="DM17" s="44"/>
      <c r="DN17" s="44"/>
      <c r="DO17" s="44"/>
      <c r="DP17" s="44"/>
      <c r="DQ17" s="44"/>
      <c r="DR17" s="44"/>
      <c r="DS17" s="44"/>
      <c r="DT17" s="44"/>
      <c r="DU17" s="44"/>
      <c r="DV17" s="44"/>
      <c r="DW17" s="44"/>
      <c r="DX17" s="44"/>
      <c r="DY17" s="44"/>
      <c r="DZ17" s="109"/>
    </row>
    <row r="18" spans="1:130">
      <c r="A18" s="51" t="s">
        <v>25</v>
      </c>
      <c r="B18" s="53">
        <f>B17</f>
        <v>2200.0000000000005</v>
      </c>
      <c r="C18" s="53">
        <f t="shared" ref="C18:BI18" si="23">C17</f>
        <v>2200.0000000000005</v>
      </c>
      <c r="D18" s="53">
        <f t="shared" si="23"/>
        <v>2200.0000000000005</v>
      </c>
      <c r="E18" s="53">
        <f t="shared" si="23"/>
        <v>2200.0000000000005</v>
      </c>
      <c r="F18" s="53">
        <f t="shared" si="23"/>
        <v>2200.0000000000005</v>
      </c>
      <c r="G18" s="53">
        <f t="shared" si="23"/>
        <v>2200.0000000000005</v>
      </c>
      <c r="H18" s="53">
        <f t="shared" si="23"/>
        <v>2200.0000000000005</v>
      </c>
      <c r="I18" s="53">
        <f t="shared" si="23"/>
        <v>2200.0000000000005</v>
      </c>
      <c r="J18" s="53">
        <f t="shared" si="23"/>
        <v>2200.0000000000005</v>
      </c>
      <c r="K18" s="53">
        <f t="shared" si="23"/>
        <v>2200.0000000000005</v>
      </c>
      <c r="L18" s="53">
        <f t="shared" si="23"/>
        <v>2200.0000000000005</v>
      </c>
      <c r="M18" s="53">
        <f t="shared" si="23"/>
        <v>2200.0000000000005</v>
      </c>
      <c r="N18" s="53">
        <f t="shared" si="23"/>
        <v>4400.0000000000009</v>
      </c>
      <c r="O18" s="53">
        <f t="shared" si="23"/>
        <v>4400.0000000000009</v>
      </c>
      <c r="P18" s="53">
        <f t="shared" si="23"/>
        <v>4400.0000000000009</v>
      </c>
      <c r="Q18" s="53">
        <f t="shared" si="23"/>
        <v>4400.0000000000009</v>
      </c>
      <c r="R18" s="53">
        <f t="shared" si="23"/>
        <v>4400.0000000000009</v>
      </c>
      <c r="S18" s="53">
        <f t="shared" si="23"/>
        <v>4400.0000000000009</v>
      </c>
      <c r="T18" s="53">
        <f t="shared" si="23"/>
        <v>4400.0000000000009</v>
      </c>
      <c r="U18" s="53">
        <f t="shared" si="23"/>
        <v>4400.0000000000009</v>
      </c>
      <c r="V18" s="53">
        <f t="shared" si="23"/>
        <v>4400.0000000000009</v>
      </c>
      <c r="W18" s="53">
        <f t="shared" si="23"/>
        <v>4400.0000000000009</v>
      </c>
      <c r="X18" s="53">
        <f t="shared" si="23"/>
        <v>4400.0000000000009</v>
      </c>
      <c r="Y18" s="53">
        <f t="shared" si="23"/>
        <v>4400.0000000000009</v>
      </c>
      <c r="Z18" s="53">
        <f t="shared" si="23"/>
        <v>6270</v>
      </c>
      <c r="AA18" s="53">
        <f t="shared" si="23"/>
        <v>6270</v>
      </c>
      <c r="AB18" s="53">
        <f t="shared" si="23"/>
        <v>6270</v>
      </c>
      <c r="AC18" s="53">
        <f t="shared" si="23"/>
        <v>6270</v>
      </c>
      <c r="AD18" s="53">
        <f t="shared" si="23"/>
        <v>6270</v>
      </c>
      <c r="AE18" s="53">
        <f t="shared" si="23"/>
        <v>6270</v>
      </c>
      <c r="AF18" s="53">
        <f t="shared" si="23"/>
        <v>6270</v>
      </c>
      <c r="AG18" s="53">
        <f t="shared" si="23"/>
        <v>6270</v>
      </c>
      <c r="AH18" s="53">
        <f t="shared" si="23"/>
        <v>6270</v>
      </c>
      <c r="AI18" s="53">
        <f t="shared" si="23"/>
        <v>6270</v>
      </c>
      <c r="AJ18" s="53">
        <f t="shared" si="23"/>
        <v>6270</v>
      </c>
      <c r="AK18" s="53">
        <f t="shared" si="23"/>
        <v>6270</v>
      </c>
      <c r="AL18" s="53">
        <f t="shared" si="23"/>
        <v>8046.5</v>
      </c>
      <c r="AM18" s="53">
        <f t="shared" si="23"/>
        <v>8046.5</v>
      </c>
      <c r="AN18" s="53">
        <f t="shared" si="23"/>
        <v>8046.5</v>
      </c>
      <c r="AO18" s="53">
        <f t="shared" si="23"/>
        <v>8046.5</v>
      </c>
      <c r="AP18" s="53">
        <f t="shared" si="23"/>
        <v>8046.5</v>
      </c>
      <c r="AQ18" s="53">
        <f t="shared" si="23"/>
        <v>8046.5</v>
      </c>
      <c r="AR18" s="53">
        <f t="shared" si="23"/>
        <v>8046.5</v>
      </c>
      <c r="AS18" s="53">
        <f t="shared" si="23"/>
        <v>8046.5</v>
      </c>
      <c r="AT18" s="53">
        <f t="shared" si="23"/>
        <v>8046.5</v>
      </c>
      <c r="AU18" s="53">
        <f t="shared" si="23"/>
        <v>8046.5</v>
      </c>
      <c r="AV18" s="53">
        <f t="shared" si="23"/>
        <v>8046.5</v>
      </c>
      <c r="AW18" s="53">
        <f t="shared" si="23"/>
        <v>8046.5</v>
      </c>
      <c r="AX18" s="53">
        <f t="shared" si="23"/>
        <v>9734.1749999999993</v>
      </c>
      <c r="AY18" s="53">
        <f t="shared" si="23"/>
        <v>9734.1749999999993</v>
      </c>
      <c r="AZ18" s="53">
        <f t="shared" si="23"/>
        <v>9734.1749999999993</v>
      </c>
      <c r="BA18" s="53">
        <f t="shared" si="23"/>
        <v>9734.1749999999993</v>
      </c>
      <c r="BB18" s="53">
        <f t="shared" si="23"/>
        <v>9734.1749999999993</v>
      </c>
      <c r="BC18" s="53">
        <f t="shared" si="23"/>
        <v>9734.1749999999993</v>
      </c>
      <c r="BD18" s="53">
        <f t="shared" si="23"/>
        <v>9734.1749999999993</v>
      </c>
      <c r="BE18" s="53">
        <f t="shared" si="23"/>
        <v>9734.1749999999993</v>
      </c>
      <c r="BF18" s="53">
        <f t="shared" si="23"/>
        <v>9734.1749999999993</v>
      </c>
      <c r="BG18" s="53">
        <f t="shared" si="23"/>
        <v>9734.1749999999993</v>
      </c>
      <c r="BH18" s="53">
        <f t="shared" si="23"/>
        <v>9734.1749999999993</v>
      </c>
      <c r="BI18" s="53">
        <f t="shared" si="23"/>
        <v>9734.1749999999993</v>
      </c>
      <c r="BJ18" s="78"/>
      <c r="BK18" s="78"/>
      <c r="BL18" s="78"/>
      <c r="BM18" s="78"/>
      <c r="BN18" s="78"/>
      <c r="BO18" s="78"/>
      <c r="BP18" s="78"/>
      <c r="BQ18" s="78"/>
      <c r="BR18" s="78"/>
      <c r="BS18" s="78"/>
      <c r="BT18" s="78"/>
      <c r="BU18" s="78"/>
      <c r="BV18" s="78"/>
      <c r="BW18" s="78"/>
      <c r="BX18" s="78"/>
      <c r="BY18" s="78"/>
      <c r="BZ18" s="78"/>
      <c r="CA18" s="78"/>
      <c r="CB18" s="78"/>
      <c r="CC18" s="78"/>
      <c r="CD18" s="78"/>
      <c r="CE18" s="78"/>
      <c r="CF18" s="78"/>
      <c r="CG18" s="78"/>
      <c r="CH18" s="44"/>
      <c r="CI18" s="44"/>
      <c r="CJ18" s="44"/>
      <c r="CK18" s="44"/>
      <c r="CL18" s="44"/>
      <c r="CM18" s="44"/>
      <c r="CN18" s="44"/>
      <c r="CO18" s="44"/>
      <c r="CP18" s="44"/>
      <c r="CQ18" s="44"/>
      <c r="CR18" s="44"/>
      <c r="CS18" s="44"/>
      <c r="CT18" s="44"/>
      <c r="CU18" s="44"/>
      <c r="CV18" s="44"/>
      <c r="CW18" s="44"/>
      <c r="CX18" s="44"/>
      <c r="CY18" s="44"/>
      <c r="CZ18" s="44"/>
      <c r="DA18" s="44"/>
      <c r="DB18" s="44"/>
      <c r="DC18" s="44"/>
      <c r="DD18" s="44"/>
      <c r="DE18" s="44"/>
      <c r="DF18" s="44"/>
      <c r="DG18" s="44"/>
      <c r="DH18" s="44"/>
      <c r="DI18" s="44"/>
      <c r="DJ18" s="44"/>
      <c r="DK18" s="44"/>
      <c r="DL18" s="44"/>
      <c r="DM18" s="44"/>
      <c r="DN18" s="44"/>
      <c r="DO18" s="44"/>
      <c r="DP18" s="44"/>
      <c r="DQ18" s="44"/>
      <c r="DR18" s="44"/>
      <c r="DS18" s="44"/>
      <c r="DT18" s="44"/>
      <c r="DU18" s="44"/>
      <c r="DV18" s="44"/>
      <c r="DW18" s="44"/>
      <c r="DX18" s="44"/>
      <c r="DY18" s="44"/>
    </row>
    <row r="19" spans="1:130" s="58" customFormat="1" ht="15" thickBot="1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3"/>
      <c r="AJ19" s="103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3"/>
      <c r="BB19" s="103"/>
      <c r="BC19" s="103"/>
      <c r="BD19" s="103"/>
      <c r="BE19" s="103"/>
      <c r="BF19" s="103"/>
      <c r="BG19" s="103"/>
      <c r="BH19" s="103"/>
      <c r="BI19" s="103"/>
      <c r="BJ19" s="78"/>
      <c r="BK19" s="78"/>
      <c r="BL19" s="78"/>
      <c r="BM19" s="78"/>
      <c r="BN19" s="78"/>
      <c r="BO19" s="78"/>
      <c r="BP19" s="78"/>
      <c r="BQ19" s="78"/>
      <c r="BR19" s="78"/>
      <c r="BS19" s="78"/>
      <c r="BT19" s="78"/>
      <c r="BU19" s="78"/>
      <c r="BV19" s="78"/>
      <c r="BW19" s="78"/>
      <c r="BX19" s="78"/>
      <c r="BY19" s="78"/>
      <c r="BZ19" s="78"/>
      <c r="CA19" s="78"/>
      <c r="CB19" s="78"/>
      <c r="CC19" s="78"/>
      <c r="CD19" s="78"/>
      <c r="CE19" s="78"/>
      <c r="CF19" s="78"/>
      <c r="CG19" s="78"/>
      <c r="CH19" s="44"/>
      <c r="CI19" s="44"/>
      <c r="CJ19" s="44"/>
      <c r="CK19" s="44"/>
      <c r="CL19" s="44"/>
      <c r="CM19" s="44"/>
      <c r="CN19" s="44"/>
      <c r="CO19" s="44"/>
      <c r="CP19" s="44"/>
      <c r="CQ19" s="44"/>
      <c r="CR19" s="44"/>
      <c r="CS19" s="44"/>
      <c r="CT19" s="44"/>
      <c r="CU19" s="44"/>
      <c r="CV19" s="44"/>
      <c r="CW19" s="44"/>
      <c r="CX19" s="44"/>
      <c r="CY19" s="44"/>
      <c r="CZ19" s="44"/>
      <c r="DA19" s="44"/>
      <c r="DB19" s="44"/>
      <c r="DC19" s="44"/>
      <c r="DD19" s="44"/>
      <c r="DE19" s="44"/>
      <c r="DF19" s="44"/>
      <c r="DG19" s="44"/>
      <c r="DH19" s="44"/>
      <c r="DI19" s="44"/>
      <c r="DJ19" s="44"/>
      <c r="DK19" s="44"/>
      <c r="DL19" s="44"/>
      <c r="DM19" s="44"/>
      <c r="DN19" s="44"/>
      <c r="DO19" s="44"/>
      <c r="DP19" s="44"/>
      <c r="DQ19" s="44"/>
      <c r="DR19" s="44"/>
      <c r="DS19" s="44"/>
      <c r="DT19" s="44"/>
      <c r="DU19" s="44"/>
      <c r="DV19" s="44"/>
      <c r="DW19" s="44"/>
      <c r="DX19" s="44"/>
      <c r="DY19" s="44"/>
    </row>
    <row r="20" spans="1:130" ht="16.2" thickTop="1">
      <c r="A20" s="69" t="s">
        <v>156</v>
      </c>
      <c r="B20" s="70">
        <v>1</v>
      </c>
      <c r="C20" s="71">
        <v>2</v>
      </c>
      <c r="D20" s="70">
        <v>3</v>
      </c>
      <c r="E20" s="70">
        <v>4</v>
      </c>
      <c r="F20" s="71">
        <v>5</v>
      </c>
      <c r="G20" s="70">
        <v>6</v>
      </c>
      <c r="H20" s="70">
        <v>7</v>
      </c>
      <c r="I20" s="71">
        <v>8</v>
      </c>
      <c r="J20" s="70">
        <v>9</v>
      </c>
      <c r="K20" s="70">
        <v>10</v>
      </c>
      <c r="L20" s="71">
        <v>11</v>
      </c>
      <c r="M20" s="70">
        <v>12</v>
      </c>
      <c r="N20" s="70">
        <v>13</v>
      </c>
      <c r="O20" s="71">
        <v>14</v>
      </c>
      <c r="P20" s="70">
        <v>15</v>
      </c>
      <c r="Q20" s="70">
        <v>16</v>
      </c>
      <c r="R20" s="71">
        <v>17</v>
      </c>
      <c r="S20" s="70">
        <v>18</v>
      </c>
      <c r="T20" s="70">
        <v>19</v>
      </c>
      <c r="U20" s="71">
        <v>20</v>
      </c>
      <c r="V20" s="70">
        <v>21</v>
      </c>
      <c r="W20" s="70">
        <v>22</v>
      </c>
      <c r="X20" s="71">
        <v>23</v>
      </c>
      <c r="Y20" s="70">
        <v>24</v>
      </c>
      <c r="Z20" s="70">
        <v>25</v>
      </c>
      <c r="AA20" s="71">
        <v>26</v>
      </c>
      <c r="AB20" s="70">
        <v>27</v>
      </c>
      <c r="AC20" s="70">
        <v>28</v>
      </c>
      <c r="AD20" s="71">
        <v>29</v>
      </c>
      <c r="AE20" s="70">
        <v>30</v>
      </c>
      <c r="AF20" s="70">
        <v>31</v>
      </c>
      <c r="AG20" s="71">
        <v>32</v>
      </c>
      <c r="AH20" s="70">
        <v>33</v>
      </c>
      <c r="AI20" s="70">
        <v>34</v>
      </c>
      <c r="AJ20" s="71">
        <v>35</v>
      </c>
      <c r="AK20" s="70">
        <v>36</v>
      </c>
      <c r="AL20" s="70">
        <v>37</v>
      </c>
      <c r="AM20" s="71">
        <v>38</v>
      </c>
      <c r="AN20" s="70">
        <v>39</v>
      </c>
      <c r="AO20" s="70">
        <v>40</v>
      </c>
      <c r="AP20" s="71">
        <v>41</v>
      </c>
      <c r="AQ20" s="70">
        <v>42</v>
      </c>
      <c r="AR20" s="70">
        <v>43</v>
      </c>
      <c r="AS20" s="71">
        <v>44</v>
      </c>
      <c r="AT20" s="70">
        <v>45</v>
      </c>
      <c r="AU20" s="70">
        <v>46</v>
      </c>
      <c r="AV20" s="71">
        <v>47</v>
      </c>
      <c r="AW20" s="70">
        <v>48</v>
      </c>
      <c r="AX20" s="70">
        <v>49</v>
      </c>
      <c r="AY20" s="71">
        <v>50</v>
      </c>
      <c r="AZ20" s="70">
        <v>51</v>
      </c>
      <c r="BA20" s="70">
        <v>52</v>
      </c>
      <c r="BB20" s="71">
        <v>53</v>
      </c>
      <c r="BC20" s="70">
        <v>54</v>
      </c>
      <c r="BD20" s="70">
        <v>55</v>
      </c>
      <c r="BE20" s="71">
        <v>56</v>
      </c>
      <c r="BF20" s="70">
        <v>57</v>
      </c>
      <c r="BG20" s="70">
        <v>58</v>
      </c>
      <c r="BH20" s="71">
        <v>59</v>
      </c>
      <c r="BI20" s="108">
        <v>60</v>
      </c>
      <c r="BJ20" s="76"/>
      <c r="BK20" s="76"/>
      <c r="BL20" s="76"/>
      <c r="BM20" s="76"/>
      <c r="BN20" s="76"/>
      <c r="BO20" s="76"/>
      <c r="BP20" s="76"/>
      <c r="BQ20" s="76"/>
      <c r="BR20" s="76"/>
      <c r="BS20" s="76"/>
      <c r="BT20" s="76"/>
      <c r="BU20" s="76"/>
      <c r="BV20" s="76"/>
      <c r="BW20" s="76"/>
      <c r="BX20" s="76"/>
      <c r="BY20" s="76"/>
      <c r="BZ20" s="76"/>
      <c r="CA20" s="76"/>
      <c r="CB20" s="76"/>
      <c r="CC20" s="76"/>
      <c r="CD20" s="76"/>
      <c r="CE20" s="76"/>
      <c r="CF20" s="76"/>
      <c r="CG20" s="76"/>
      <c r="CH20" s="44"/>
      <c r="CI20" s="44"/>
      <c r="CJ20" s="44"/>
      <c r="CK20" s="44"/>
      <c r="CL20" s="44"/>
      <c r="CM20" s="44"/>
      <c r="CN20" s="44"/>
      <c r="CO20" s="44"/>
      <c r="CP20" s="44"/>
      <c r="CQ20" s="44"/>
      <c r="CR20" s="44"/>
      <c r="CS20" s="44"/>
      <c r="CT20" s="44"/>
      <c r="CU20" s="44"/>
      <c r="CV20" s="44"/>
      <c r="CW20" s="44"/>
      <c r="CX20" s="44"/>
      <c r="CY20" s="44"/>
      <c r="CZ20" s="44"/>
      <c r="DA20" s="44"/>
      <c r="DB20" s="44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</row>
    <row r="21" spans="1:130" s="45" customFormat="1">
      <c r="A21" s="72" t="s">
        <v>161</v>
      </c>
      <c r="B21" s="52">
        <v>0</v>
      </c>
      <c r="C21" s="52">
        <v>0</v>
      </c>
      <c r="D21" s="52">
        <v>0</v>
      </c>
      <c r="E21" s="52">
        <v>0</v>
      </c>
      <c r="F21" s="52">
        <v>0</v>
      </c>
      <c r="G21" s="52">
        <v>0</v>
      </c>
      <c r="H21" s="52">
        <v>0</v>
      </c>
      <c r="I21" s="52">
        <v>0</v>
      </c>
      <c r="J21" s="52">
        <v>0</v>
      </c>
      <c r="K21" s="52">
        <v>0</v>
      </c>
      <c r="L21" s="52">
        <v>0</v>
      </c>
      <c r="M21" s="52">
        <v>0</v>
      </c>
      <c r="N21" s="52">
        <f>Premissas!C30</f>
        <v>2200</v>
      </c>
      <c r="O21" s="52">
        <f>N21</f>
        <v>2200</v>
      </c>
      <c r="P21" s="52">
        <f t="shared" ref="P21:Y21" si="24">O21</f>
        <v>2200</v>
      </c>
      <c r="Q21" s="52">
        <f t="shared" si="24"/>
        <v>2200</v>
      </c>
      <c r="R21" s="52">
        <f t="shared" si="24"/>
        <v>2200</v>
      </c>
      <c r="S21" s="52">
        <f t="shared" si="24"/>
        <v>2200</v>
      </c>
      <c r="T21" s="52">
        <f t="shared" si="24"/>
        <v>2200</v>
      </c>
      <c r="U21" s="52">
        <f t="shared" si="24"/>
        <v>2200</v>
      </c>
      <c r="V21" s="52">
        <f t="shared" si="24"/>
        <v>2200</v>
      </c>
      <c r="W21" s="52">
        <f t="shared" si="24"/>
        <v>2200</v>
      </c>
      <c r="X21" s="52">
        <f t="shared" si="24"/>
        <v>2200</v>
      </c>
      <c r="Y21" s="52">
        <f t="shared" si="24"/>
        <v>2200</v>
      </c>
      <c r="Z21" s="52">
        <f>Premissas!D30</f>
        <v>3135</v>
      </c>
      <c r="AA21" s="52">
        <f>Z21</f>
        <v>3135</v>
      </c>
      <c r="AB21" s="52">
        <f t="shared" ref="AB21:AK21" si="25">AA21</f>
        <v>3135</v>
      </c>
      <c r="AC21" s="52">
        <f t="shared" si="25"/>
        <v>3135</v>
      </c>
      <c r="AD21" s="52">
        <f t="shared" si="25"/>
        <v>3135</v>
      </c>
      <c r="AE21" s="52">
        <f t="shared" si="25"/>
        <v>3135</v>
      </c>
      <c r="AF21" s="52">
        <f t="shared" si="25"/>
        <v>3135</v>
      </c>
      <c r="AG21" s="52">
        <f t="shared" si="25"/>
        <v>3135</v>
      </c>
      <c r="AH21" s="52">
        <f t="shared" si="25"/>
        <v>3135</v>
      </c>
      <c r="AI21" s="52">
        <f t="shared" si="25"/>
        <v>3135</v>
      </c>
      <c r="AJ21" s="52">
        <f t="shared" si="25"/>
        <v>3135</v>
      </c>
      <c r="AK21" s="52">
        <f t="shared" si="25"/>
        <v>3135</v>
      </c>
      <c r="AL21" s="52">
        <f>Premissas!E30</f>
        <v>4023.25</v>
      </c>
      <c r="AM21" s="52">
        <f>AL21</f>
        <v>4023.25</v>
      </c>
      <c r="AN21" s="52">
        <f t="shared" ref="AN21:AW21" si="26">AM21</f>
        <v>4023.25</v>
      </c>
      <c r="AO21" s="52">
        <f t="shared" si="26"/>
        <v>4023.25</v>
      </c>
      <c r="AP21" s="52">
        <f t="shared" si="26"/>
        <v>4023.25</v>
      </c>
      <c r="AQ21" s="52">
        <f t="shared" si="26"/>
        <v>4023.25</v>
      </c>
      <c r="AR21" s="52">
        <f t="shared" si="26"/>
        <v>4023.25</v>
      </c>
      <c r="AS21" s="52">
        <f t="shared" si="26"/>
        <v>4023.25</v>
      </c>
      <c r="AT21" s="52">
        <f t="shared" si="26"/>
        <v>4023.25</v>
      </c>
      <c r="AU21" s="52">
        <f t="shared" si="26"/>
        <v>4023.25</v>
      </c>
      <c r="AV21" s="52">
        <f t="shared" si="26"/>
        <v>4023.25</v>
      </c>
      <c r="AW21" s="52">
        <f t="shared" si="26"/>
        <v>4023.25</v>
      </c>
      <c r="AX21" s="52">
        <f>Premissas!F30</f>
        <v>4867.0874999999987</v>
      </c>
      <c r="AY21" s="52">
        <f>AX21</f>
        <v>4867.0874999999987</v>
      </c>
      <c r="AZ21" s="52">
        <f t="shared" ref="AZ21:BI21" si="27">AY21</f>
        <v>4867.0874999999987</v>
      </c>
      <c r="BA21" s="52">
        <f t="shared" si="27"/>
        <v>4867.0874999999987</v>
      </c>
      <c r="BB21" s="52">
        <f t="shared" si="27"/>
        <v>4867.0874999999987</v>
      </c>
      <c r="BC21" s="52">
        <f t="shared" si="27"/>
        <v>4867.0874999999987</v>
      </c>
      <c r="BD21" s="52">
        <f t="shared" si="27"/>
        <v>4867.0874999999987</v>
      </c>
      <c r="BE21" s="52">
        <f t="shared" si="27"/>
        <v>4867.0874999999987</v>
      </c>
      <c r="BF21" s="52">
        <f t="shared" si="27"/>
        <v>4867.0874999999987</v>
      </c>
      <c r="BG21" s="52">
        <f t="shared" si="27"/>
        <v>4867.0874999999987</v>
      </c>
      <c r="BH21" s="52">
        <f t="shared" si="27"/>
        <v>4867.0874999999987</v>
      </c>
      <c r="BI21" s="73">
        <f t="shared" si="27"/>
        <v>4867.0874999999987</v>
      </c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4"/>
      <c r="CC21" s="44"/>
      <c r="CD21" s="44"/>
      <c r="CE21" s="44"/>
      <c r="CF21" s="44"/>
      <c r="CG21" s="44"/>
      <c r="CH21" s="44"/>
      <c r="CI21" s="44"/>
      <c r="CJ21" s="44"/>
      <c r="CK21" s="44"/>
      <c r="CL21" s="44"/>
      <c r="CM21" s="44"/>
      <c r="CN21" s="44"/>
      <c r="CO21" s="44"/>
      <c r="CP21" s="44"/>
      <c r="CQ21" s="44"/>
      <c r="CR21" s="44"/>
      <c r="CS21" s="44"/>
      <c r="CT21" s="44"/>
      <c r="CU21" s="44"/>
      <c r="CV21" s="44"/>
      <c r="CW21" s="44"/>
      <c r="CX21" s="44"/>
      <c r="CY21" s="44"/>
      <c r="CZ21" s="44"/>
      <c r="DA21" s="44"/>
      <c r="DB21" s="44"/>
      <c r="DC21" s="44"/>
      <c r="DD21" s="44"/>
      <c r="DE21" s="44"/>
      <c r="DF21" s="44"/>
      <c r="DG21" s="44"/>
      <c r="DH21" s="44"/>
      <c r="DI21" s="44"/>
      <c r="DJ21" s="44"/>
      <c r="DK21" s="44"/>
      <c r="DL21" s="44"/>
      <c r="DM21" s="44"/>
      <c r="DN21" s="44"/>
      <c r="DO21" s="44"/>
      <c r="DP21" s="44"/>
      <c r="DQ21" s="44"/>
      <c r="DR21" s="44"/>
      <c r="DS21" s="44"/>
      <c r="DT21" s="44"/>
      <c r="DU21" s="44"/>
      <c r="DV21" s="44"/>
      <c r="DW21" s="44"/>
      <c r="DX21" s="44"/>
      <c r="DY21" s="44"/>
      <c r="DZ21" s="109"/>
    </row>
    <row r="22" spans="1:130">
      <c r="A22" s="51" t="s">
        <v>25</v>
      </c>
      <c r="B22" s="53">
        <f>B21</f>
        <v>0</v>
      </c>
      <c r="C22" s="53">
        <f t="shared" ref="C22:BI22" si="28">C21</f>
        <v>0</v>
      </c>
      <c r="D22" s="53">
        <f t="shared" si="28"/>
        <v>0</v>
      </c>
      <c r="E22" s="53">
        <f t="shared" si="28"/>
        <v>0</v>
      </c>
      <c r="F22" s="53">
        <f t="shared" si="28"/>
        <v>0</v>
      </c>
      <c r="G22" s="53">
        <f t="shared" si="28"/>
        <v>0</v>
      </c>
      <c r="H22" s="53">
        <f t="shared" si="28"/>
        <v>0</v>
      </c>
      <c r="I22" s="53">
        <f t="shared" si="28"/>
        <v>0</v>
      </c>
      <c r="J22" s="53">
        <f t="shared" si="28"/>
        <v>0</v>
      </c>
      <c r="K22" s="53">
        <f t="shared" si="28"/>
        <v>0</v>
      </c>
      <c r="L22" s="53">
        <f t="shared" si="28"/>
        <v>0</v>
      </c>
      <c r="M22" s="53">
        <f t="shared" si="28"/>
        <v>0</v>
      </c>
      <c r="N22" s="53">
        <f t="shared" si="28"/>
        <v>2200</v>
      </c>
      <c r="O22" s="53">
        <f t="shared" si="28"/>
        <v>2200</v>
      </c>
      <c r="P22" s="53">
        <f t="shared" si="28"/>
        <v>2200</v>
      </c>
      <c r="Q22" s="53">
        <f t="shared" si="28"/>
        <v>2200</v>
      </c>
      <c r="R22" s="53">
        <f t="shared" si="28"/>
        <v>2200</v>
      </c>
      <c r="S22" s="53">
        <f t="shared" si="28"/>
        <v>2200</v>
      </c>
      <c r="T22" s="53">
        <f t="shared" si="28"/>
        <v>2200</v>
      </c>
      <c r="U22" s="53">
        <f t="shared" si="28"/>
        <v>2200</v>
      </c>
      <c r="V22" s="53">
        <f t="shared" si="28"/>
        <v>2200</v>
      </c>
      <c r="W22" s="53">
        <f t="shared" si="28"/>
        <v>2200</v>
      </c>
      <c r="X22" s="53">
        <f t="shared" si="28"/>
        <v>2200</v>
      </c>
      <c r="Y22" s="53">
        <f t="shared" si="28"/>
        <v>2200</v>
      </c>
      <c r="Z22" s="53">
        <f t="shared" si="28"/>
        <v>3135</v>
      </c>
      <c r="AA22" s="53">
        <f t="shared" si="28"/>
        <v>3135</v>
      </c>
      <c r="AB22" s="53">
        <f t="shared" si="28"/>
        <v>3135</v>
      </c>
      <c r="AC22" s="53">
        <f t="shared" si="28"/>
        <v>3135</v>
      </c>
      <c r="AD22" s="53">
        <f t="shared" si="28"/>
        <v>3135</v>
      </c>
      <c r="AE22" s="53">
        <f t="shared" si="28"/>
        <v>3135</v>
      </c>
      <c r="AF22" s="53">
        <f t="shared" si="28"/>
        <v>3135</v>
      </c>
      <c r="AG22" s="53">
        <f t="shared" si="28"/>
        <v>3135</v>
      </c>
      <c r="AH22" s="53">
        <f t="shared" si="28"/>
        <v>3135</v>
      </c>
      <c r="AI22" s="53">
        <f t="shared" si="28"/>
        <v>3135</v>
      </c>
      <c r="AJ22" s="53">
        <f t="shared" si="28"/>
        <v>3135</v>
      </c>
      <c r="AK22" s="53">
        <f t="shared" si="28"/>
        <v>3135</v>
      </c>
      <c r="AL22" s="53">
        <f t="shared" si="28"/>
        <v>4023.25</v>
      </c>
      <c r="AM22" s="53">
        <f t="shared" si="28"/>
        <v>4023.25</v>
      </c>
      <c r="AN22" s="53">
        <f t="shared" si="28"/>
        <v>4023.25</v>
      </c>
      <c r="AO22" s="53">
        <f t="shared" si="28"/>
        <v>4023.25</v>
      </c>
      <c r="AP22" s="53">
        <f t="shared" si="28"/>
        <v>4023.25</v>
      </c>
      <c r="AQ22" s="53">
        <f t="shared" si="28"/>
        <v>4023.25</v>
      </c>
      <c r="AR22" s="53">
        <f t="shared" si="28"/>
        <v>4023.25</v>
      </c>
      <c r="AS22" s="53">
        <f t="shared" si="28"/>
        <v>4023.25</v>
      </c>
      <c r="AT22" s="53">
        <f t="shared" si="28"/>
        <v>4023.25</v>
      </c>
      <c r="AU22" s="53">
        <f t="shared" si="28"/>
        <v>4023.25</v>
      </c>
      <c r="AV22" s="53">
        <f t="shared" si="28"/>
        <v>4023.25</v>
      </c>
      <c r="AW22" s="53">
        <f t="shared" si="28"/>
        <v>4023.25</v>
      </c>
      <c r="AX22" s="53">
        <f t="shared" si="28"/>
        <v>4867.0874999999987</v>
      </c>
      <c r="AY22" s="53">
        <f t="shared" si="28"/>
        <v>4867.0874999999987</v>
      </c>
      <c r="AZ22" s="53">
        <f t="shared" si="28"/>
        <v>4867.0874999999987</v>
      </c>
      <c r="BA22" s="53">
        <f t="shared" si="28"/>
        <v>4867.0874999999987</v>
      </c>
      <c r="BB22" s="53">
        <f t="shared" si="28"/>
        <v>4867.0874999999987</v>
      </c>
      <c r="BC22" s="53">
        <f t="shared" si="28"/>
        <v>4867.0874999999987</v>
      </c>
      <c r="BD22" s="53">
        <f t="shared" si="28"/>
        <v>4867.0874999999987</v>
      </c>
      <c r="BE22" s="53">
        <f t="shared" si="28"/>
        <v>4867.0874999999987</v>
      </c>
      <c r="BF22" s="53">
        <f t="shared" si="28"/>
        <v>4867.0874999999987</v>
      </c>
      <c r="BG22" s="53">
        <f t="shared" si="28"/>
        <v>4867.0874999999987</v>
      </c>
      <c r="BH22" s="53">
        <f t="shared" si="28"/>
        <v>4867.0874999999987</v>
      </c>
      <c r="BI22" s="53">
        <f t="shared" si="28"/>
        <v>4867.0874999999987</v>
      </c>
      <c r="BJ22" s="78"/>
      <c r="BK22" s="78"/>
      <c r="BL22" s="78"/>
      <c r="BM22" s="78"/>
      <c r="BN22" s="78"/>
      <c r="BO22" s="78"/>
      <c r="BP22" s="78"/>
      <c r="BQ22" s="78"/>
      <c r="BR22" s="78"/>
      <c r="BS22" s="78"/>
      <c r="BT22" s="78"/>
      <c r="BU22" s="78"/>
      <c r="BV22" s="78"/>
      <c r="BW22" s="78"/>
      <c r="BX22" s="78"/>
      <c r="BY22" s="78"/>
      <c r="BZ22" s="78"/>
      <c r="CA22" s="78"/>
      <c r="CB22" s="78"/>
      <c r="CC22" s="78"/>
      <c r="CD22" s="78"/>
      <c r="CE22" s="78"/>
      <c r="CF22" s="78"/>
      <c r="CG22" s="78"/>
      <c r="CH22" s="44"/>
      <c r="CI22" s="44"/>
      <c r="CJ22" s="44"/>
      <c r="CK22" s="44"/>
      <c r="CL22" s="44"/>
      <c r="CM22" s="44"/>
      <c r="CN22" s="44"/>
      <c r="CO22" s="44"/>
      <c r="CP22" s="44"/>
      <c r="CQ22" s="44"/>
      <c r="CR22" s="44"/>
      <c r="CS22" s="44"/>
      <c r="CT22" s="44"/>
      <c r="CU22" s="44"/>
      <c r="CV22" s="44"/>
      <c r="CW22" s="44"/>
      <c r="CX22" s="44"/>
      <c r="CY22" s="44"/>
      <c r="CZ22" s="44"/>
      <c r="DA22" s="44"/>
      <c r="DB22" s="44"/>
      <c r="DC22" s="44"/>
      <c r="DD22" s="44"/>
      <c r="DE22" s="44"/>
      <c r="DF22" s="44"/>
      <c r="DG22" s="44"/>
      <c r="DH22" s="44"/>
      <c r="DI22" s="44"/>
      <c r="DJ22" s="44"/>
      <c r="DK22" s="44"/>
      <c r="DL22" s="44"/>
      <c r="DM22" s="44"/>
      <c r="DN22" s="44"/>
      <c r="DO22" s="44"/>
      <c r="DP22" s="44"/>
      <c r="DQ22" s="44"/>
      <c r="DR22" s="44"/>
      <c r="DS22" s="44"/>
      <c r="DT22" s="44"/>
      <c r="DU22" s="44"/>
      <c r="DV22" s="44"/>
      <c r="DW22" s="44"/>
      <c r="DX22" s="44"/>
      <c r="DY22" s="44"/>
    </row>
    <row r="23" spans="1:130" s="58" customFormat="1" ht="15" thickBot="1">
      <c r="A23" s="102"/>
      <c r="B23" s="103"/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78"/>
      <c r="BK23" s="78"/>
      <c r="BL23" s="78"/>
      <c r="BM23" s="78"/>
      <c r="BN23" s="78"/>
      <c r="BO23" s="78"/>
      <c r="BP23" s="78"/>
      <c r="BQ23" s="78"/>
      <c r="BR23" s="78"/>
      <c r="BS23" s="78"/>
      <c r="BT23" s="78"/>
      <c r="BU23" s="78"/>
      <c r="BV23" s="78"/>
      <c r="BW23" s="78"/>
      <c r="BX23" s="78"/>
      <c r="BY23" s="78"/>
      <c r="BZ23" s="78"/>
      <c r="CA23" s="78"/>
      <c r="CB23" s="78"/>
      <c r="CC23" s="78"/>
      <c r="CD23" s="78"/>
      <c r="CE23" s="78"/>
      <c r="CF23" s="78"/>
      <c r="CG23" s="78"/>
      <c r="CH23" s="44"/>
      <c r="CI23" s="44"/>
      <c r="CJ23" s="44"/>
      <c r="CK23" s="44"/>
      <c r="CL23" s="44"/>
      <c r="CM23" s="44"/>
      <c r="CN23" s="44"/>
      <c r="CO23" s="44"/>
      <c r="CP23" s="44"/>
      <c r="CQ23" s="44"/>
      <c r="CR23" s="44"/>
      <c r="CS23" s="44"/>
      <c r="CT23" s="44"/>
      <c r="CU23" s="44"/>
      <c r="CV23" s="44"/>
      <c r="CW23" s="44"/>
      <c r="CX23" s="44"/>
      <c r="CY23" s="44"/>
      <c r="CZ23" s="44"/>
      <c r="DA23" s="44"/>
      <c r="DB23" s="44"/>
      <c r="DC23" s="44"/>
      <c r="DD23" s="44"/>
      <c r="DE23" s="44"/>
      <c r="DF23" s="44"/>
      <c r="DG23" s="44"/>
      <c r="DH23" s="44"/>
      <c r="DI23" s="44"/>
      <c r="DJ23" s="44"/>
      <c r="DK23" s="44"/>
      <c r="DL23" s="44"/>
      <c r="DM23" s="44"/>
      <c r="DN23" s="44"/>
      <c r="DO23" s="44"/>
      <c r="DP23" s="44"/>
      <c r="DQ23" s="44"/>
      <c r="DR23" s="44"/>
      <c r="DS23" s="44"/>
      <c r="DT23" s="44"/>
      <c r="DU23" s="44"/>
      <c r="DV23" s="44"/>
      <c r="DW23" s="44"/>
      <c r="DX23" s="44"/>
      <c r="DY23" s="44"/>
    </row>
    <row r="24" spans="1:130" ht="16.2" thickTop="1">
      <c r="A24" s="69" t="s">
        <v>150</v>
      </c>
      <c r="B24" s="70">
        <v>1</v>
      </c>
      <c r="C24" s="71">
        <v>2</v>
      </c>
      <c r="D24" s="70">
        <v>3</v>
      </c>
      <c r="E24" s="70">
        <v>4</v>
      </c>
      <c r="F24" s="71">
        <v>5</v>
      </c>
      <c r="G24" s="70">
        <v>6</v>
      </c>
      <c r="H24" s="70">
        <v>7</v>
      </c>
      <c r="I24" s="71">
        <v>8</v>
      </c>
      <c r="J24" s="70">
        <v>9</v>
      </c>
      <c r="K24" s="70">
        <v>10</v>
      </c>
      <c r="L24" s="71">
        <v>11</v>
      </c>
      <c r="M24" s="70">
        <v>12</v>
      </c>
      <c r="N24" s="70">
        <v>13</v>
      </c>
      <c r="O24" s="71">
        <v>14</v>
      </c>
      <c r="P24" s="70">
        <v>15</v>
      </c>
      <c r="Q24" s="70">
        <v>16</v>
      </c>
      <c r="R24" s="71">
        <v>17</v>
      </c>
      <c r="S24" s="70">
        <v>18</v>
      </c>
      <c r="T24" s="70">
        <v>19</v>
      </c>
      <c r="U24" s="71">
        <v>20</v>
      </c>
      <c r="V24" s="70">
        <v>21</v>
      </c>
      <c r="W24" s="70">
        <v>22</v>
      </c>
      <c r="X24" s="71">
        <v>23</v>
      </c>
      <c r="Y24" s="70">
        <v>24</v>
      </c>
      <c r="Z24" s="70">
        <v>25</v>
      </c>
      <c r="AA24" s="71">
        <v>26</v>
      </c>
      <c r="AB24" s="70">
        <v>27</v>
      </c>
      <c r="AC24" s="70">
        <v>28</v>
      </c>
      <c r="AD24" s="71">
        <v>29</v>
      </c>
      <c r="AE24" s="70">
        <v>30</v>
      </c>
      <c r="AF24" s="70">
        <v>31</v>
      </c>
      <c r="AG24" s="71">
        <v>32</v>
      </c>
      <c r="AH24" s="70">
        <v>33</v>
      </c>
      <c r="AI24" s="70">
        <v>34</v>
      </c>
      <c r="AJ24" s="71">
        <v>35</v>
      </c>
      <c r="AK24" s="70">
        <v>36</v>
      </c>
      <c r="AL24" s="70">
        <v>37</v>
      </c>
      <c r="AM24" s="71">
        <v>38</v>
      </c>
      <c r="AN24" s="70">
        <v>39</v>
      </c>
      <c r="AO24" s="70">
        <v>40</v>
      </c>
      <c r="AP24" s="71">
        <v>41</v>
      </c>
      <c r="AQ24" s="70">
        <v>42</v>
      </c>
      <c r="AR24" s="70">
        <v>43</v>
      </c>
      <c r="AS24" s="71">
        <v>44</v>
      </c>
      <c r="AT24" s="70">
        <v>45</v>
      </c>
      <c r="AU24" s="70">
        <v>46</v>
      </c>
      <c r="AV24" s="71">
        <v>47</v>
      </c>
      <c r="AW24" s="70">
        <v>48</v>
      </c>
      <c r="AX24" s="70">
        <v>49</v>
      </c>
      <c r="AY24" s="71">
        <v>50</v>
      </c>
      <c r="AZ24" s="70">
        <v>51</v>
      </c>
      <c r="BA24" s="70">
        <v>52</v>
      </c>
      <c r="BB24" s="71">
        <v>53</v>
      </c>
      <c r="BC24" s="70">
        <v>54</v>
      </c>
      <c r="BD24" s="70">
        <v>55</v>
      </c>
      <c r="BE24" s="71">
        <v>56</v>
      </c>
      <c r="BF24" s="70">
        <v>57</v>
      </c>
      <c r="BG24" s="70">
        <v>58</v>
      </c>
      <c r="BH24" s="71">
        <v>59</v>
      </c>
      <c r="BI24" s="108">
        <v>60</v>
      </c>
      <c r="BJ24" s="76"/>
      <c r="BK24" s="76"/>
      <c r="BL24" s="76"/>
      <c r="BM24" s="76"/>
      <c r="BN24" s="76"/>
      <c r="BO24" s="76"/>
      <c r="BP24" s="76"/>
      <c r="BQ24" s="76"/>
      <c r="BR24" s="76"/>
      <c r="BS24" s="76"/>
      <c r="BT24" s="76"/>
      <c r="BU24" s="76"/>
      <c r="BV24" s="76"/>
      <c r="BW24" s="76"/>
      <c r="BX24" s="76"/>
      <c r="BY24" s="76"/>
      <c r="BZ24" s="76"/>
      <c r="CA24" s="76"/>
      <c r="CB24" s="76"/>
      <c r="CC24" s="76"/>
      <c r="CD24" s="76"/>
      <c r="CE24" s="76"/>
      <c r="CF24" s="76"/>
      <c r="CG24" s="76"/>
      <c r="CH24" s="44"/>
      <c r="CI24" s="44"/>
      <c r="CJ24" s="44"/>
      <c r="CK24" s="44"/>
      <c r="CL24" s="44"/>
      <c r="CM24" s="44"/>
      <c r="CN24" s="44"/>
      <c r="CO24" s="44"/>
      <c r="CP24" s="44"/>
      <c r="CQ24" s="44"/>
      <c r="CR24" s="44"/>
      <c r="CS24" s="44"/>
      <c r="CT24" s="44"/>
      <c r="CU24" s="44"/>
      <c r="CV24" s="44"/>
      <c r="CW24" s="44"/>
      <c r="CX24" s="44"/>
      <c r="CY24" s="44"/>
      <c r="CZ24" s="44"/>
      <c r="DA24" s="44"/>
      <c r="DB24" s="44"/>
      <c r="DC24" s="44"/>
      <c r="DD24" s="44"/>
      <c r="DE24" s="44"/>
      <c r="DF24" s="44"/>
      <c r="DG24" s="44"/>
      <c r="DH24" s="44"/>
      <c r="DI24" s="44"/>
      <c r="DJ24" s="44"/>
      <c r="DK24" s="44"/>
      <c r="DL24" s="44"/>
      <c r="DM24" s="44"/>
      <c r="DN24" s="44"/>
      <c r="DO24" s="44"/>
      <c r="DP24" s="44"/>
      <c r="DQ24" s="44"/>
      <c r="DR24" s="44"/>
      <c r="DS24" s="44"/>
      <c r="DT24" s="44"/>
      <c r="DU24" s="44"/>
      <c r="DV24" s="44"/>
      <c r="DW24" s="44"/>
      <c r="DX24" s="44"/>
      <c r="DY24" s="44"/>
    </row>
    <row r="25" spans="1:130" s="45" customFormat="1">
      <c r="A25" s="72" t="s">
        <v>153</v>
      </c>
      <c r="B25" s="52">
        <f>assinatura*Premissas!B47</f>
        <v>5500</v>
      </c>
      <c r="C25" s="52">
        <f>B25*2</f>
        <v>11000</v>
      </c>
      <c r="D25" s="52">
        <f>B25*3</f>
        <v>16500</v>
      </c>
      <c r="E25" s="52">
        <f>B25*4</f>
        <v>22000</v>
      </c>
      <c r="F25" s="52">
        <f>B25*5</f>
        <v>27500</v>
      </c>
      <c r="G25" s="52">
        <f>B25*6</f>
        <v>33000</v>
      </c>
      <c r="H25" s="52">
        <f>B25*7</f>
        <v>38500</v>
      </c>
      <c r="I25" s="52">
        <f>B25*8</f>
        <v>44000</v>
      </c>
      <c r="J25" s="52">
        <f>B25*9</f>
        <v>49500</v>
      </c>
      <c r="K25" s="52">
        <f>B25*10</f>
        <v>55000</v>
      </c>
      <c r="L25" s="52">
        <f>B25*11</f>
        <v>60500</v>
      </c>
      <c r="M25" s="52">
        <f>B25*12</f>
        <v>66000</v>
      </c>
      <c r="N25" s="52">
        <f>B25*13</f>
        <v>71500</v>
      </c>
      <c r="O25" s="52">
        <f>B25*14</f>
        <v>77000</v>
      </c>
      <c r="P25" s="52">
        <f>B25*15</f>
        <v>82500</v>
      </c>
      <c r="Q25" s="52">
        <f>B25*16</f>
        <v>88000</v>
      </c>
      <c r="R25" s="52">
        <f>B25*17</f>
        <v>93500</v>
      </c>
      <c r="S25" s="52">
        <f>B25*18</f>
        <v>99000</v>
      </c>
      <c r="T25" s="52">
        <f>B25*19</f>
        <v>104500</v>
      </c>
      <c r="U25" s="52">
        <f>B25*20</f>
        <v>110000</v>
      </c>
      <c r="V25" s="52">
        <f>B25*21</f>
        <v>115500</v>
      </c>
      <c r="W25" s="52">
        <f>B25*22</f>
        <v>121000</v>
      </c>
      <c r="X25" s="52">
        <f>B25*23</f>
        <v>126500</v>
      </c>
      <c r="Y25" s="52">
        <f>B25*24</f>
        <v>132000</v>
      </c>
      <c r="Z25" s="52">
        <f>B25*25*0.95</f>
        <v>130625</v>
      </c>
      <c r="AA25" s="52">
        <f>B25*26*0.95</f>
        <v>135850</v>
      </c>
      <c r="AB25" s="52">
        <f>B25*27*0.95</f>
        <v>141075</v>
      </c>
      <c r="AC25" s="52">
        <f>B25*28*0.95</f>
        <v>146300</v>
      </c>
      <c r="AD25" s="52">
        <f>B25*29*0.95</f>
        <v>151525</v>
      </c>
      <c r="AE25" s="52">
        <f>B25*30*0.95</f>
        <v>156750</v>
      </c>
      <c r="AF25" s="52">
        <f>B25*31*0.95</f>
        <v>161975</v>
      </c>
      <c r="AG25" s="52">
        <f>B25*32*0.95</f>
        <v>167200</v>
      </c>
      <c r="AH25" s="52">
        <f>B25*33*0.95</f>
        <v>172425</v>
      </c>
      <c r="AI25" s="52">
        <f>B25*34*0.95</f>
        <v>177650</v>
      </c>
      <c r="AJ25" s="52">
        <f>B25*35*0.95</f>
        <v>182875</v>
      </c>
      <c r="AK25" s="52">
        <f>B25*36*0.95</f>
        <v>188100</v>
      </c>
      <c r="AL25" s="52">
        <f>B25*37*0.95</f>
        <v>193325</v>
      </c>
      <c r="AM25" s="52">
        <f>B25*38*0.95</f>
        <v>198550</v>
      </c>
      <c r="AN25" s="52">
        <f>B25*39*0.95</f>
        <v>203775</v>
      </c>
      <c r="AO25" s="52">
        <f>B25*40*0.95</f>
        <v>209000</v>
      </c>
      <c r="AP25" s="52">
        <f>B25*41*0.95</f>
        <v>214225</v>
      </c>
      <c r="AQ25" s="52">
        <f>B25*42*0.95</f>
        <v>219450</v>
      </c>
      <c r="AR25" s="52">
        <f>B25*43*0.95</f>
        <v>224675</v>
      </c>
      <c r="AS25" s="52">
        <f>B25*44*0.95</f>
        <v>229900</v>
      </c>
      <c r="AT25" s="52">
        <f>B25*45*0.95</f>
        <v>235125</v>
      </c>
      <c r="AU25" s="52">
        <f>B25*46*0.95</f>
        <v>240350</v>
      </c>
      <c r="AV25" s="52">
        <f>B25*47*0.95</f>
        <v>245575</v>
      </c>
      <c r="AW25" s="52">
        <f>B25*48*0.95</f>
        <v>250800</v>
      </c>
      <c r="AX25" s="52">
        <f>B25*49*0.95</f>
        <v>256025</v>
      </c>
      <c r="AY25" s="52">
        <f>B25*50*0.95</f>
        <v>261250</v>
      </c>
      <c r="AZ25" s="52">
        <f>B25*51*0.95</f>
        <v>266475</v>
      </c>
      <c r="BA25" s="52">
        <f>B25*52*0.95</f>
        <v>271700</v>
      </c>
      <c r="BB25" s="52">
        <f>B25*53*0.95</f>
        <v>276925</v>
      </c>
      <c r="BC25" s="52">
        <f>B25*54*0.95</f>
        <v>282150</v>
      </c>
      <c r="BD25" s="52">
        <f>B25*55*0.95</f>
        <v>287375</v>
      </c>
      <c r="BE25" s="52">
        <f>B25*56*0.95</f>
        <v>292600</v>
      </c>
      <c r="BF25" s="52">
        <f>B25*57*0.95</f>
        <v>297825</v>
      </c>
      <c r="BG25" s="52">
        <f>B25*58*0.95</f>
        <v>303050</v>
      </c>
      <c r="BH25" s="52">
        <f>B25*59*0.95</f>
        <v>308275</v>
      </c>
      <c r="BI25" s="73">
        <f>B25*60*0.95</f>
        <v>313500</v>
      </c>
      <c r="BJ25" s="44"/>
      <c r="BK25" s="44"/>
      <c r="BL25" s="44"/>
      <c r="BM25" s="44"/>
      <c r="BN25" s="44"/>
      <c r="BO25" s="44"/>
      <c r="BP25" s="44"/>
      <c r="BQ25" s="44"/>
      <c r="BR25" s="44"/>
      <c r="BS25" s="44"/>
      <c r="BT25" s="44"/>
      <c r="BU25" s="44"/>
      <c r="BV25" s="44"/>
      <c r="BW25" s="44"/>
      <c r="BX25" s="44"/>
      <c r="BY25" s="44"/>
      <c r="BZ25" s="44"/>
      <c r="CA25" s="44"/>
      <c r="CB25" s="44"/>
      <c r="CC25" s="44"/>
      <c r="CD25" s="44"/>
      <c r="CE25" s="44"/>
      <c r="CF25" s="44"/>
      <c r="CG25" s="44"/>
      <c r="CH25" s="44"/>
      <c r="CI25" s="44"/>
      <c r="CJ25" s="44"/>
      <c r="CK25" s="44"/>
      <c r="CL25" s="44"/>
      <c r="CM25" s="44"/>
      <c r="CN25" s="44"/>
      <c r="CO25" s="44"/>
      <c r="CP25" s="44"/>
      <c r="CQ25" s="44"/>
      <c r="CR25" s="44"/>
      <c r="CS25" s="44"/>
      <c r="CT25" s="44"/>
      <c r="CU25" s="44"/>
      <c r="CV25" s="44"/>
      <c r="CW25" s="44"/>
      <c r="CX25" s="44"/>
      <c r="CY25" s="44"/>
      <c r="CZ25" s="44"/>
      <c r="DA25" s="44"/>
      <c r="DB25" s="44"/>
      <c r="DC25" s="44"/>
      <c r="DD25" s="44"/>
      <c r="DE25" s="44"/>
      <c r="DF25" s="44"/>
      <c r="DG25" s="44"/>
      <c r="DH25" s="44"/>
      <c r="DI25" s="44"/>
      <c r="DJ25" s="44"/>
      <c r="DK25" s="44"/>
      <c r="DL25" s="44"/>
      <c r="DM25" s="44"/>
      <c r="DN25" s="44"/>
      <c r="DO25" s="44"/>
      <c r="DP25" s="44"/>
      <c r="DQ25" s="44"/>
      <c r="DR25" s="44"/>
      <c r="DS25" s="44"/>
      <c r="DT25" s="44"/>
      <c r="DU25" s="44"/>
      <c r="DV25" s="44"/>
      <c r="DW25" s="44"/>
      <c r="DX25" s="44"/>
      <c r="DY25" s="44"/>
      <c r="DZ25" s="109"/>
    </row>
    <row r="26" spans="1:130">
      <c r="A26" s="51" t="s">
        <v>25</v>
      </c>
      <c r="B26" s="53">
        <f>B25</f>
        <v>5500</v>
      </c>
      <c r="C26" s="53">
        <f t="shared" ref="C26:BI26" si="29">C25</f>
        <v>11000</v>
      </c>
      <c r="D26" s="53">
        <f t="shared" si="29"/>
        <v>16500</v>
      </c>
      <c r="E26" s="53">
        <f t="shared" si="29"/>
        <v>22000</v>
      </c>
      <c r="F26" s="53">
        <f t="shared" si="29"/>
        <v>27500</v>
      </c>
      <c r="G26" s="53">
        <f t="shared" si="29"/>
        <v>33000</v>
      </c>
      <c r="H26" s="53">
        <f t="shared" si="29"/>
        <v>38500</v>
      </c>
      <c r="I26" s="53">
        <f t="shared" si="29"/>
        <v>44000</v>
      </c>
      <c r="J26" s="53">
        <f t="shared" si="29"/>
        <v>49500</v>
      </c>
      <c r="K26" s="53">
        <f t="shared" si="29"/>
        <v>55000</v>
      </c>
      <c r="L26" s="53">
        <f t="shared" si="29"/>
        <v>60500</v>
      </c>
      <c r="M26" s="53">
        <f t="shared" si="29"/>
        <v>66000</v>
      </c>
      <c r="N26" s="53">
        <f t="shared" si="29"/>
        <v>71500</v>
      </c>
      <c r="O26" s="53">
        <f t="shared" si="29"/>
        <v>77000</v>
      </c>
      <c r="P26" s="53">
        <f t="shared" si="29"/>
        <v>82500</v>
      </c>
      <c r="Q26" s="53">
        <f t="shared" si="29"/>
        <v>88000</v>
      </c>
      <c r="R26" s="53">
        <f t="shared" si="29"/>
        <v>93500</v>
      </c>
      <c r="S26" s="53">
        <f t="shared" si="29"/>
        <v>99000</v>
      </c>
      <c r="T26" s="53">
        <f t="shared" si="29"/>
        <v>104500</v>
      </c>
      <c r="U26" s="53">
        <f t="shared" si="29"/>
        <v>110000</v>
      </c>
      <c r="V26" s="53">
        <f t="shared" si="29"/>
        <v>115500</v>
      </c>
      <c r="W26" s="53">
        <f t="shared" si="29"/>
        <v>121000</v>
      </c>
      <c r="X26" s="53">
        <f t="shared" si="29"/>
        <v>126500</v>
      </c>
      <c r="Y26" s="53">
        <f t="shared" si="29"/>
        <v>132000</v>
      </c>
      <c r="Z26" s="53">
        <f t="shared" si="29"/>
        <v>130625</v>
      </c>
      <c r="AA26" s="53">
        <f t="shared" si="29"/>
        <v>135850</v>
      </c>
      <c r="AB26" s="53">
        <f t="shared" si="29"/>
        <v>141075</v>
      </c>
      <c r="AC26" s="53">
        <f t="shared" si="29"/>
        <v>146300</v>
      </c>
      <c r="AD26" s="53">
        <f t="shared" si="29"/>
        <v>151525</v>
      </c>
      <c r="AE26" s="53">
        <f t="shared" si="29"/>
        <v>156750</v>
      </c>
      <c r="AF26" s="53">
        <f t="shared" si="29"/>
        <v>161975</v>
      </c>
      <c r="AG26" s="53">
        <f t="shared" si="29"/>
        <v>167200</v>
      </c>
      <c r="AH26" s="53">
        <f t="shared" si="29"/>
        <v>172425</v>
      </c>
      <c r="AI26" s="53">
        <f t="shared" si="29"/>
        <v>177650</v>
      </c>
      <c r="AJ26" s="53">
        <f t="shared" si="29"/>
        <v>182875</v>
      </c>
      <c r="AK26" s="53">
        <f t="shared" si="29"/>
        <v>188100</v>
      </c>
      <c r="AL26" s="53">
        <f t="shared" si="29"/>
        <v>193325</v>
      </c>
      <c r="AM26" s="53">
        <f t="shared" si="29"/>
        <v>198550</v>
      </c>
      <c r="AN26" s="53">
        <f t="shared" si="29"/>
        <v>203775</v>
      </c>
      <c r="AO26" s="53">
        <f t="shared" si="29"/>
        <v>209000</v>
      </c>
      <c r="AP26" s="53">
        <f t="shared" si="29"/>
        <v>214225</v>
      </c>
      <c r="AQ26" s="53">
        <f t="shared" si="29"/>
        <v>219450</v>
      </c>
      <c r="AR26" s="53">
        <f t="shared" si="29"/>
        <v>224675</v>
      </c>
      <c r="AS26" s="53">
        <f t="shared" si="29"/>
        <v>229900</v>
      </c>
      <c r="AT26" s="53">
        <f t="shared" si="29"/>
        <v>235125</v>
      </c>
      <c r="AU26" s="53">
        <f t="shared" si="29"/>
        <v>240350</v>
      </c>
      <c r="AV26" s="53">
        <f t="shared" si="29"/>
        <v>245575</v>
      </c>
      <c r="AW26" s="53">
        <f t="shared" si="29"/>
        <v>250800</v>
      </c>
      <c r="AX26" s="53">
        <f t="shared" si="29"/>
        <v>256025</v>
      </c>
      <c r="AY26" s="53">
        <f t="shared" si="29"/>
        <v>261250</v>
      </c>
      <c r="AZ26" s="53">
        <f t="shared" si="29"/>
        <v>266475</v>
      </c>
      <c r="BA26" s="53">
        <f t="shared" si="29"/>
        <v>271700</v>
      </c>
      <c r="BB26" s="53">
        <f t="shared" si="29"/>
        <v>276925</v>
      </c>
      <c r="BC26" s="53">
        <f t="shared" si="29"/>
        <v>282150</v>
      </c>
      <c r="BD26" s="53">
        <f t="shared" si="29"/>
        <v>287375</v>
      </c>
      <c r="BE26" s="53">
        <f t="shared" si="29"/>
        <v>292600</v>
      </c>
      <c r="BF26" s="53">
        <f t="shared" si="29"/>
        <v>297825</v>
      </c>
      <c r="BG26" s="53">
        <f t="shared" si="29"/>
        <v>303050</v>
      </c>
      <c r="BH26" s="53">
        <f t="shared" si="29"/>
        <v>308275</v>
      </c>
      <c r="BI26" s="53">
        <f t="shared" si="29"/>
        <v>313500</v>
      </c>
      <c r="BJ26" s="78"/>
      <c r="BK26" s="78"/>
      <c r="BL26" s="78"/>
      <c r="BM26" s="78"/>
      <c r="BN26" s="78"/>
      <c r="BO26" s="78"/>
      <c r="BP26" s="78"/>
      <c r="BQ26" s="78"/>
      <c r="BR26" s="78"/>
      <c r="BS26" s="78"/>
      <c r="BT26" s="78"/>
      <c r="BU26" s="78"/>
      <c r="BV26" s="78"/>
      <c r="BW26" s="78"/>
      <c r="BX26" s="78"/>
      <c r="BY26" s="78"/>
      <c r="BZ26" s="78"/>
      <c r="CA26" s="78"/>
      <c r="CB26" s="78"/>
      <c r="CC26" s="78"/>
      <c r="CD26" s="78"/>
      <c r="CE26" s="78"/>
      <c r="CF26" s="78"/>
      <c r="CG26" s="78"/>
      <c r="CH26" s="44"/>
      <c r="CI26" s="44"/>
      <c r="CJ26" s="44"/>
      <c r="CK26" s="44"/>
      <c r="CL26" s="44"/>
      <c r="CM26" s="44"/>
      <c r="CN26" s="44"/>
      <c r="CO26" s="44"/>
      <c r="CP26" s="44"/>
      <c r="CQ26" s="44"/>
      <c r="CR26" s="44"/>
      <c r="CS26" s="44"/>
      <c r="CT26" s="44"/>
      <c r="CU26" s="44"/>
      <c r="CV26" s="44"/>
      <c r="CW26" s="44"/>
      <c r="CX26" s="44"/>
      <c r="CY26" s="44"/>
      <c r="CZ26" s="44"/>
      <c r="DA26" s="44"/>
      <c r="DB26" s="44"/>
      <c r="DC26" s="44"/>
      <c r="DD26" s="44"/>
      <c r="DE26" s="44"/>
      <c r="DF26" s="44"/>
      <c r="DG26" s="44"/>
      <c r="DH26" s="44"/>
      <c r="DI26" s="44"/>
      <c r="DJ26" s="44"/>
      <c r="DK26" s="44"/>
      <c r="DL26" s="44"/>
      <c r="DM26" s="44"/>
      <c r="DN26" s="44"/>
      <c r="DO26" s="44"/>
      <c r="DP26" s="44"/>
      <c r="DQ26" s="44"/>
      <c r="DR26" s="44"/>
      <c r="DS26" s="44"/>
      <c r="DT26" s="44"/>
      <c r="DU26" s="44"/>
      <c r="DV26" s="44"/>
      <c r="DW26" s="44"/>
      <c r="DX26" s="44"/>
      <c r="DY26" s="44"/>
    </row>
    <row r="27" spans="1:130" s="82" customFormat="1">
      <c r="A27" s="81"/>
      <c r="B27" s="84"/>
      <c r="C27" s="84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84"/>
      <c r="BD27" s="84"/>
      <c r="BE27" s="84"/>
      <c r="BF27" s="84"/>
      <c r="BG27" s="84"/>
      <c r="BH27" s="84"/>
      <c r="BI27" s="84"/>
      <c r="BJ27" s="78"/>
      <c r="BK27" s="78"/>
      <c r="BL27" s="78"/>
      <c r="BM27" s="78"/>
      <c r="BN27" s="78"/>
      <c r="BO27" s="78"/>
      <c r="BP27" s="78"/>
      <c r="BQ27" s="78"/>
      <c r="BR27" s="78"/>
      <c r="BS27" s="78"/>
      <c r="BT27" s="78"/>
      <c r="BU27" s="78"/>
      <c r="BV27" s="78"/>
      <c r="BW27" s="78"/>
      <c r="BX27" s="78"/>
      <c r="BY27" s="78"/>
      <c r="BZ27" s="78"/>
      <c r="CA27" s="78"/>
      <c r="CB27" s="78"/>
      <c r="CC27" s="78"/>
      <c r="CD27" s="78"/>
      <c r="CE27" s="78"/>
      <c r="CF27" s="78"/>
      <c r="CG27" s="78"/>
      <c r="CH27" s="44"/>
      <c r="CI27" s="44"/>
      <c r="CJ27" s="44"/>
      <c r="CK27" s="44"/>
      <c r="CL27" s="44"/>
      <c r="CM27" s="44"/>
      <c r="CN27" s="44"/>
      <c r="CO27" s="44"/>
      <c r="CP27" s="44"/>
      <c r="CQ27" s="44"/>
      <c r="CR27" s="44"/>
      <c r="CS27" s="44"/>
      <c r="CT27" s="44"/>
      <c r="CU27" s="44"/>
      <c r="CV27" s="44"/>
      <c r="CW27" s="44"/>
      <c r="CX27" s="44"/>
      <c r="CY27" s="44"/>
      <c r="CZ27" s="44"/>
      <c r="DA27" s="44"/>
      <c r="DB27" s="44"/>
      <c r="DC27" s="44"/>
      <c r="DD27" s="44"/>
      <c r="DE27" s="44"/>
      <c r="DF27" s="44"/>
      <c r="DG27" s="44"/>
      <c r="DH27" s="44"/>
      <c r="DI27" s="44"/>
      <c r="DJ27" s="44"/>
      <c r="DK27" s="44"/>
      <c r="DL27" s="44"/>
      <c r="DM27" s="44"/>
      <c r="DN27" s="44"/>
      <c r="DO27" s="44"/>
      <c r="DP27" s="44"/>
      <c r="DQ27" s="44"/>
      <c r="DR27" s="44"/>
      <c r="DS27" s="44"/>
      <c r="DT27" s="44"/>
      <c r="DU27" s="44"/>
      <c r="DV27" s="44"/>
      <c r="DW27" s="44"/>
      <c r="DX27" s="44"/>
      <c r="DY27" s="44"/>
    </row>
    <row r="28" spans="1:130" ht="15.6">
      <c r="A28" s="111" t="s">
        <v>162</v>
      </c>
      <c r="B28" s="112">
        <f>B6+B10+B14+B18+B22+B26</f>
        <v>30866.666666666664</v>
      </c>
      <c r="C28" s="112">
        <f t="shared" ref="C28:BI28" si="30">C6+C10+C14+C18+C22+C26</f>
        <v>36366.666666666664</v>
      </c>
      <c r="D28" s="112">
        <f t="shared" si="30"/>
        <v>41866.666666666664</v>
      </c>
      <c r="E28" s="112">
        <f t="shared" si="30"/>
        <v>47366.666666666664</v>
      </c>
      <c r="F28" s="112">
        <f t="shared" si="30"/>
        <v>52866.666666666664</v>
      </c>
      <c r="G28" s="112">
        <f t="shared" si="30"/>
        <v>58366.666666666664</v>
      </c>
      <c r="H28" s="112">
        <f t="shared" si="30"/>
        <v>63866.666666666664</v>
      </c>
      <c r="I28" s="112">
        <f t="shared" si="30"/>
        <v>69366.666666666657</v>
      </c>
      <c r="J28" s="112">
        <f t="shared" si="30"/>
        <v>74866.666666666657</v>
      </c>
      <c r="K28" s="112">
        <f t="shared" si="30"/>
        <v>80366.666666666657</v>
      </c>
      <c r="L28" s="112">
        <f t="shared" si="30"/>
        <v>85866.666666666657</v>
      </c>
      <c r="M28" s="112">
        <f t="shared" si="30"/>
        <v>91366.666666666657</v>
      </c>
      <c r="N28" s="112">
        <f t="shared" si="30"/>
        <v>127765.45454545454</v>
      </c>
      <c r="O28" s="112">
        <f t="shared" si="30"/>
        <v>133265.45454545453</v>
      </c>
      <c r="P28" s="112">
        <f t="shared" si="30"/>
        <v>138765.45454545453</v>
      </c>
      <c r="Q28" s="112">
        <f t="shared" si="30"/>
        <v>144265.45454545453</v>
      </c>
      <c r="R28" s="112">
        <f t="shared" si="30"/>
        <v>149765.45454545453</v>
      </c>
      <c r="S28" s="112">
        <f t="shared" si="30"/>
        <v>155265.45454545453</v>
      </c>
      <c r="T28" s="112">
        <f t="shared" si="30"/>
        <v>160765.45454545453</v>
      </c>
      <c r="U28" s="112">
        <f t="shared" si="30"/>
        <v>166265.45454545453</v>
      </c>
      <c r="V28" s="112">
        <f t="shared" si="30"/>
        <v>171765.45454545453</v>
      </c>
      <c r="W28" s="112">
        <f t="shared" si="30"/>
        <v>177265.45454545453</v>
      </c>
      <c r="X28" s="112">
        <f t="shared" si="30"/>
        <v>182765.45454545453</v>
      </c>
      <c r="Y28" s="112">
        <f t="shared" si="30"/>
        <v>188265.45454545453</v>
      </c>
      <c r="Z28" s="112">
        <f t="shared" si="30"/>
        <v>217559.69696969696</v>
      </c>
      <c r="AA28" s="112">
        <f t="shared" si="30"/>
        <v>222784.69696969696</v>
      </c>
      <c r="AB28" s="112">
        <f t="shared" si="30"/>
        <v>228009.69696969696</v>
      </c>
      <c r="AC28" s="112">
        <f t="shared" si="30"/>
        <v>233234.69696969696</v>
      </c>
      <c r="AD28" s="112">
        <f t="shared" si="30"/>
        <v>238459.69696969696</v>
      </c>
      <c r="AE28" s="112">
        <f t="shared" si="30"/>
        <v>243684.69696969696</v>
      </c>
      <c r="AF28" s="112">
        <f t="shared" si="30"/>
        <v>248909.69696969696</v>
      </c>
      <c r="AG28" s="112">
        <f t="shared" si="30"/>
        <v>254134.69696969696</v>
      </c>
      <c r="AH28" s="112">
        <f t="shared" si="30"/>
        <v>259359.69696969696</v>
      </c>
      <c r="AI28" s="112">
        <f t="shared" si="30"/>
        <v>264584.69696969696</v>
      </c>
      <c r="AJ28" s="112">
        <f t="shared" si="30"/>
        <v>269809.69696969696</v>
      </c>
      <c r="AK28" s="112">
        <f t="shared" si="30"/>
        <v>275034.69696969696</v>
      </c>
      <c r="AL28" s="112">
        <f t="shared" si="30"/>
        <v>330638.38636363635</v>
      </c>
      <c r="AM28" s="112">
        <f t="shared" si="30"/>
        <v>335863.38636363635</v>
      </c>
      <c r="AN28" s="112">
        <f t="shared" si="30"/>
        <v>341088.38636363635</v>
      </c>
      <c r="AO28" s="112">
        <f t="shared" si="30"/>
        <v>346313.38636363635</v>
      </c>
      <c r="AP28" s="112">
        <f t="shared" si="30"/>
        <v>351538.38636363635</v>
      </c>
      <c r="AQ28" s="112">
        <f t="shared" si="30"/>
        <v>356763.38636363635</v>
      </c>
      <c r="AR28" s="112">
        <f t="shared" si="30"/>
        <v>361988.38636363635</v>
      </c>
      <c r="AS28" s="112">
        <f t="shared" si="30"/>
        <v>367213.38636363635</v>
      </c>
      <c r="AT28" s="112">
        <f t="shared" si="30"/>
        <v>372438.38636363635</v>
      </c>
      <c r="AU28" s="112">
        <f t="shared" si="30"/>
        <v>377663.38636363635</v>
      </c>
      <c r="AV28" s="112">
        <f t="shared" si="30"/>
        <v>382888.38636363635</v>
      </c>
      <c r="AW28" s="112">
        <f t="shared" si="30"/>
        <v>388113.38636363635</v>
      </c>
      <c r="AX28" s="112">
        <f t="shared" si="30"/>
        <v>480644.44431818184</v>
      </c>
      <c r="AY28" s="112">
        <f t="shared" si="30"/>
        <v>485869.44431818184</v>
      </c>
      <c r="AZ28" s="112">
        <f t="shared" si="30"/>
        <v>491094.44431818184</v>
      </c>
      <c r="BA28" s="112">
        <f t="shared" si="30"/>
        <v>496319.44431818184</v>
      </c>
      <c r="BB28" s="112">
        <f t="shared" si="30"/>
        <v>501544.44431818184</v>
      </c>
      <c r="BC28" s="112">
        <f t="shared" si="30"/>
        <v>506769.44431818184</v>
      </c>
      <c r="BD28" s="112">
        <f t="shared" si="30"/>
        <v>511994.44431818184</v>
      </c>
      <c r="BE28" s="112">
        <f t="shared" si="30"/>
        <v>517219.44431818184</v>
      </c>
      <c r="BF28" s="112">
        <f t="shared" si="30"/>
        <v>522444.44431818184</v>
      </c>
      <c r="BG28" s="112">
        <f t="shared" si="30"/>
        <v>527669.44431818184</v>
      </c>
      <c r="BH28" s="112">
        <f t="shared" si="30"/>
        <v>532894.44431818184</v>
      </c>
      <c r="BI28" s="112">
        <f t="shared" si="30"/>
        <v>538119.44431818184</v>
      </c>
      <c r="BJ28" s="78"/>
      <c r="BK28" s="78"/>
      <c r="BL28" s="78"/>
      <c r="BM28" s="78"/>
      <c r="BN28" s="78"/>
      <c r="BO28" s="78"/>
      <c r="BP28" s="78"/>
      <c r="BQ28" s="78"/>
      <c r="BR28" s="78"/>
      <c r="BS28" s="78"/>
      <c r="BT28" s="78"/>
      <c r="BU28" s="78"/>
      <c r="BV28" s="78"/>
      <c r="BW28" s="78"/>
      <c r="BX28" s="78"/>
      <c r="BY28" s="78"/>
      <c r="BZ28" s="78"/>
      <c r="CA28" s="78"/>
      <c r="CB28" s="78"/>
      <c r="CC28" s="78"/>
      <c r="CD28" s="78"/>
      <c r="CE28" s="78"/>
      <c r="CF28" s="78"/>
      <c r="CG28" s="78"/>
      <c r="CH28" s="44"/>
      <c r="CI28" s="44"/>
      <c r="CJ28" s="44"/>
      <c r="CK28" s="44"/>
      <c r="CL28" s="44"/>
      <c r="CM28" s="44"/>
      <c r="CN28" s="44"/>
      <c r="CO28" s="44"/>
      <c r="CP28" s="44"/>
      <c r="CQ28" s="44"/>
      <c r="CR28" s="44"/>
      <c r="CS28" s="44"/>
      <c r="CT28" s="44"/>
      <c r="CU28" s="44"/>
      <c r="CV28" s="44"/>
      <c r="CW28" s="44"/>
      <c r="CX28" s="44"/>
      <c r="CY28" s="44"/>
      <c r="CZ28" s="44"/>
      <c r="DA28" s="44"/>
      <c r="DB28" s="44"/>
      <c r="DC28" s="44"/>
      <c r="DD28" s="44"/>
      <c r="DE28" s="44"/>
      <c r="DF28" s="44"/>
      <c r="DG28" s="44"/>
      <c r="DH28" s="44"/>
      <c r="DI28" s="44"/>
      <c r="DJ28" s="44"/>
      <c r="DK28" s="44"/>
      <c r="DL28" s="44"/>
      <c r="DM28" s="44"/>
      <c r="DN28" s="44"/>
      <c r="DO28" s="44"/>
      <c r="DP28" s="44"/>
      <c r="DQ28" s="44"/>
      <c r="DR28" s="44"/>
      <c r="DS28" s="44"/>
      <c r="DT28" s="44"/>
      <c r="DU28" s="44"/>
      <c r="DV28" s="44"/>
      <c r="DW28" s="44"/>
      <c r="DX28" s="44"/>
      <c r="DY28" s="44"/>
    </row>
    <row r="29" spans="1:130" s="44" customFormat="1">
      <c r="A29" s="110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  <c r="AC29" s="78"/>
      <c r="AD29" s="78"/>
      <c r="AE29" s="78"/>
      <c r="AF29" s="78"/>
      <c r="AG29" s="78"/>
      <c r="AH29" s="78"/>
      <c r="AI29" s="78"/>
      <c r="AJ29" s="78"/>
      <c r="AK29" s="78"/>
      <c r="AL29" s="78"/>
      <c r="AM29" s="78"/>
      <c r="AN29" s="78"/>
      <c r="AO29" s="78"/>
      <c r="AP29" s="78"/>
      <c r="AQ29" s="78"/>
      <c r="AR29" s="78"/>
      <c r="AS29" s="78"/>
      <c r="AT29" s="78"/>
      <c r="AU29" s="78"/>
      <c r="AV29" s="78"/>
      <c r="AW29" s="78"/>
      <c r="AX29" s="78"/>
      <c r="AY29" s="78"/>
      <c r="AZ29" s="78"/>
      <c r="BA29" s="78"/>
      <c r="BB29" s="78"/>
      <c r="BC29" s="78"/>
      <c r="BD29" s="78"/>
      <c r="BE29" s="78"/>
      <c r="BF29" s="78"/>
      <c r="BG29" s="78"/>
      <c r="BH29" s="78"/>
      <c r="BI29" s="78"/>
      <c r="BJ29" s="78"/>
      <c r="BK29" s="78"/>
      <c r="BL29" s="78"/>
      <c r="BM29" s="78"/>
      <c r="BN29" s="78"/>
      <c r="BO29" s="78"/>
      <c r="BP29" s="78"/>
      <c r="BQ29" s="78"/>
      <c r="BR29" s="78"/>
      <c r="BS29" s="78"/>
      <c r="BT29" s="78"/>
      <c r="BU29" s="78"/>
      <c r="BV29" s="78"/>
      <c r="BW29" s="78"/>
      <c r="BX29" s="78"/>
      <c r="BY29" s="78"/>
      <c r="BZ29" s="78"/>
      <c r="CA29" s="78"/>
      <c r="CB29" s="78"/>
      <c r="CC29" s="78"/>
      <c r="CD29" s="78"/>
      <c r="CE29" s="78"/>
      <c r="CF29" s="78"/>
      <c r="CG29" s="78"/>
    </row>
    <row r="30" spans="1:130" s="113" customFormat="1">
      <c r="A30" s="115" t="s">
        <v>93</v>
      </c>
      <c r="B30" s="116" t="s">
        <v>104</v>
      </c>
      <c r="C30" s="116" t="s">
        <v>105</v>
      </c>
      <c r="D30" s="116" t="s">
        <v>106</v>
      </c>
      <c r="E30" s="116" t="s">
        <v>107</v>
      </c>
      <c r="F30" s="116" t="s">
        <v>108</v>
      </c>
    </row>
    <row r="31" spans="1:130">
      <c r="A31" s="45" t="s">
        <v>150</v>
      </c>
      <c r="B31" s="114">
        <f>SUM(B26:M26)</f>
        <v>429000</v>
      </c>
      <c r="C31" s="114">
        <f>SUM(N26:Y26)</f>
        <v>1221000</v>
      </c>
      <c r="D31" s="114">
        <f>SUM(Z26:AK26)</f>
        <v>1912350</v>
      </c>
      <c r="E31" s="114">
        <f>SUM(AL26:AW26)</f>
        <v>2664750</v>
      </c>
      <c r="F31" s="114">
        <f>SUM(AX26:BI26)</f>
        <v>3417150</v>
      </c>
    </row>
    <row r="32" spans="1:130">
      <c r="A32" s="45" t="s">
        <v>148</v>
      </c>
      <c r="B32" s="114">
        <f>SUM(B9:M9)</f>
        <v>6000</v>
      </c>
      <c r="C32" s="114">
        <f>SUM(N9:Y9)</f>
        <v>23040</v>
      </c>
      <c r="D32" s="114">
        <f>SUM(Z9:AK9)</f>
        <v>46080</v>
      </c>
      <c r="E32" s="114">
        <f>SUM(AL9:AW9)</f>
        <v>74880</v>
      </c>
      <c r="F32" s="114">
        <f>SUM(AX9:BI9)</f>
        <v>115200</v>
      </c>
      <c r="G32" s="83"/>
      <c r="H32" s="83"/>
    </row>
    <row r="33" spans="1:8">
      <c r="A33" s="45" t="s">
        <v>149</v>
      </c>
      <c r="B33" s="114">
        <f>SUM(B14:M14)</f>
        <v>128000.00000000001</v>
      </c>
      <c r="C33" s="114">
        <f>SUM(N14:Y14)</f>
        <v>282763.63636363629</v>
      </c>
      <c r="D33" s="114">
        <f>SUM(Z14:AK14)</f>
        <v>491985.45454545465</v>
      </c>
      <c r="E33" s="114">
        <f>SUM(AL14:AW14)</f>
        <v>817570.90909090883</v>
      </c>
      <c r="F33" s="114">
        <f>SUM(AX14:BI14)</f>
        <v>1271127.2727272727</v>
      </c>
      <c r="G33" s="83"/>
      <c r="H33" s="83"/>
    </row>
    <row r="34" spans="1:8">
      <c r="A34" s="45" t="s">
        <v>156</v>
      </c>
      <c r="B34" s="114">
        <f>SUM(B22:M22)</f>
        <v>0</v>
      </c>
      <c r="C34" s="114">
        <f>SUM(N22:Y22)</f>
        <v>26400</v>
      </c>
      <c r="D34" s="114">
        <f>SUM(Z22:AK22)</f>
        <v>37620</v>
      </c>
      <c r="E34" s="114">
        <f>SUM(AL22:AW22)</f>
        <v>48279</v>
      </c>
      <c r="F34" s="114">
        <f>SUM(AX22:BI22)</f>
        <v>58405.049999999996</v>
      </c>
    </row>
    <row r="35" spans="1:8">
      <c r="A35" s="45" t="s">
        <v>147</v>
      </c>
      <c r="B35" s="114">
        <f>SUM(B6:M6)</f>
        <v>143999.99999999997</v>
      </c>
      <c r="C35" s="114">
        <f>SUM(N6:Y6)</f>
        <v>290181.81818181812</v>
      </c>
      <c r="D35" s="114">
        <f>SUM(Z6:AK6)</f>
        <v>392290.90909090894</v>
      </c>
      <c r="E35" s="114">
        <f>SUM(AL6:AW6)</f>
        <v>610472.72727272741</v>
      </c>
      <c r="F35" s="114">
        <f>SUM(AX6:BI6)</f>
        <v>1133890.9090909089</v>
      </c>
      <c r="G35" s="83"/>
      <c r="H35" s="83"/>
    </row>
    <row r="36" spans="1:8">
      <c r="A36" s="45" t="s">
        <v>163</v>
      </c>
      <c r="B36" s="114">
        <f>SUM(B18:M18)</f>
        <v>26400.000000000004</v>
      </c>
      <c r="C36" s="114">
        <f>SUM(N18:Y18)</f>
        <v>52800.000000000007</v>
      </c>
      <c r="D36" s="114">
        <f>SUM(Z18:AK18)</f>
        <v>75240</v>
      </c>
      <c r="E36" s="114">
        <f>SUM(AL18:AW18)</f>
        <v>96558</v>
      </c>
      <c r="F36" s="114">
        <f>SUM(AX18:BI18)</f>
        <v>116810.10000000002</v>
      </c>
    </row>
    <row r="37" spans="1:8">
      <c r="A37" s="118" t="s">
        <v>164</v>
      </c>
      <c r="B37" s="117">
        <f>SUM(B28:M28)</f>
        <v>733399.99999999988</v>
      </c>
      <c r="C37" s="117">
        <f>SUM(N28:Y28)</f>
        <v>1896185.4545454548</v>
      </c>
      <c r="D37" s="117">
        <f>SUM(Z28:AK28)</f>
        <v>2955566.3636363633</v>
      </c>
      <c r="E37" s="117">
        <f>SUM(AL28:AW28)</f>
        <v>4312510.6363636358</v>
      </c>
      <c r="F37" s="117">
        <f>SUM(AX28:BI28)</f>
        <v>6112583.331818182</v>
      </c>
      <c r="G37" s="83"/>
      <c r="H37" s="83"/>
    </row>
  </sheetData>
  <pageMargins left="0.7" right="0.7" top="0.75" bottom="0.75" header="0.3" footer="0.3"/>
  <pageSetup paperSize="9" orientation="portrait" horizontalDpi="300" verticalDpi="300"/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12"/>
  <sheetViews>
    <sheetView zoomScale="80" zoomScaleNormal="80" zoomScalePageLayoutView="85" workbookViewId="0">
      <selection activeCell="G12" sqref="G12"/>
    </sheetView>
  </sheetViews>
  <sheetFormatPr defaultColWidth="8.88671875" defaultRowHeight="14.4"/>
  <cols>
    <col min="1" max="1" width="49.88671875" bestFit="1" customWidth="1"/>
    <col min="2" max="2" width="14.44140625" bestFit="1" customWidth="1"/>
    <col min="3" max="4" width="12.44140625" bestFit="1" customWidth="1"/>
    <col min="5" max="5" width="14.44140625" customWidth="1"/>
    <col min="6" max="6" width="12.5546875" customWidth="1"/>
    <col min="7" max="7" width="11.44140625" bestFit="1" customWidth="1"/>
    <col min="8" max="8" width="12.88671875" customWidth="1"/>
    <col min="9" max="13" width="11.44140625" bestFit="1" customWidth="1"/>
    <col min="14" max="14" width="12.6640625" customWidth="1"/>
    <col min="15" max="18" width="11.44140625" bestFit="1" customWidth="1"/>
    <col min="19" max="19" width="13.6640625" customWidth="1"/>
    <col min="20" max="48" width="13.33203125" bestFit="1" customWidth="1"/>
    <col min="49" max="49" width="16" customWidth="1"/>
    <col min="50" max="50" width="14.33203125" customWidth="1"/>
    <col min="51" max="61" width="13.33203125" bestFit="1" customWidth="1"/>
    <col min="63" max="63" width="11.44140625" bestFit="1" customWidth="1"/>
    <col min="80" max="80" width="11.44140625" bestFit="1" customWidth="1"/>
  </cols>
  <sheetData>
    <row r="1" spans="1:92" ht="17.399999999999999">
      <c r="A1" s="99" t="s">
        <v>88</v>
      </c>
      <c r="CH1" s="43"/>
    </row>
    <row r="2" spans="1:92">
      <c r="A2" s="6" t="str">
        <f>CONCATENATE(Company, ": ",start, " -  ",end)</f>
        <v>Tourbr: Mês 1 -  Mês 60</v>
      </c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</row>
    <row r="3" spans="1:92" ht="15" thickBot="1"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</row>
    <row r="4" spans="1:92" ht="16.2" thickTop="1">
      <c r="A4" s="46" t="s">
        <v>187</v>
      </c>
      <c r="B4" s="49">
        <v>1</v>
      </c>
      <c r="C4" s="50">
        <v>2</v>
      </c>
      <c r="D4" s="49">
        <v>3</v>
      </c>
      <c r="E4" s="49">
        <v>4</v>
      </c>
      <c r="F4" s="50">
        <v>5</v>
      </c>
      <c r="G4" s="49">
        <v>6</v>
      </c>
      <c r="H4" s="49">
        <v>7</v>
      </c>
      <c r="I4" s="50">
        <v>8</v>
      </c>
      <c r="J4" s="49">
        <v>9</v>
      </c>
      <c r="K4" s="49">
        <v>10</v>
      </c>
      <c r="L4" s="50">
        <v>11</v>
      </c>
      <c r="M4" s="49">
        <v>12</v>
      </c>
      <c r="N4" s="49">
        <v>13</v>
      </c>
      <c r="O4" s="50">
        <v>14</v>
      </c>
      <c r="P4" s="49">
        <v>15</v>
      </c>
      <c r="Q4" s="49">
        <v>16</v>
      </c>
      <c r="R4" s="50">
        <v>17</v>
      </c>
      <c r="S4" s="49">
        <v>18</v>
      </c>
      <c r="T4" s="49">
        <v>19</v>
      </c>
      <c r="U4" s="50">
        <v>20</v>
      </c>
      <c r="V4" s="49">
        <v>21</v>
      </c>
      <c r="W4" s="49">
        <v>22</v>
      </c>
      <c r="X4" s="50">
        <v>23</v>
      </c>
      <c r="Y4" s="49">
        <v>24</v>
      </c>
      <c r="Z4" s="49">
        <v>25</v>
      </c>
      <c r="AA4" s="50">
        <v>26</v>
      </c>
      <c r="AB4" s="49">
        <v>27</v>
      </c>
      <c r="AC4" s="49">
        <v>28</v>
      </c>
      <c r="AD4" s="50">
        <v>29</v>
      </c>
      <c r="AE4" s="49">
        <v>30</v>
      </c>
      <c r="AF4" s="49">
        <v>31</v>
      </c>
      <c r="AG4" s="50">
        <v>32</v>
      </c>
      <c r="AH4" s="49">
        <v>33</v>
      </c>
      <c r="AI4" s="49">
        <v>34</v>
      </c>
      <c r="AJ4" s="50">
        <v>35</v>
      </c>
      <c r="AK4" s="49">
        <v>36</v>
      </c>
      <c r="AL4" s="49">
        <v>37</v>
      </c>
      <c r="AM4" s="50">
        <v>38</v>
      </c>
      <c r="AN4" s="49">
        <v>39</v>
      </c>
      <c r="AO4" s="49">
        <v>40</v>
      </c>
      <c r="AP4" s="50">
        <v>41</v>
      </c>
      <c r="AQ4" s="49">
        <v>42</v>
      </c>
      <c r="AR4" s="49">
        <v>43</v>
      </c>
      <c r="AS4" s="50">
        <v>44</v>
      </c>
      <c r="AT4" s="49">
        <v>45</v>
      </c>
      <c r="AU4" s="49">
        <v>46</v>
      </c>
      <c r="AV4" s="50">
        <v>47</v>
      </c>
      <c r="AW4" s="49">
        <v>48</v>
      </c>
      <c r="AX4" s="49">
        <v>49</v>
      </c>
      <c r="AY4" s="50">
        <v>50</v>
      </c>
      <c r="AZ4" s="49">
        <v>51</v>
      </c>
      <c r="BA4" s="49">
        <v>52</v>
      </c>
      <c r="BB4" s="50">
        <v>53</v>
      </c>
      <c r="BC4" s="49">
        <v>54</v>
      </c>
      <c r="BD4" s="49">
        <v>55</v>
      </c>
      <c r="BE4" s="50">
        <v>56</v>
      </c>
      <c r="BF4" s="49">
        <v>57</v>
      </c>
      <c r="BG4" s="49">
        <v>58</v>
      </c>
      <c r="BH4" s="50">
        <v>59</v>
      </c>
      <c r="BI4" s="75">
        <v>60</v>
      </c>
      <c r="BJ4" s="76"/>
      <c r="BK4" s="76"/>
      <c r="BL4" s="76"/>
      <c r="BM4" s="76"/>
      <c r="BN4" s="76"/>
      <c r="BO4" s="76"/>
      <c r="BP4" s="76"/>
      <c r="BQ4" s="76"/>
      <c r="BR4" s="76"/>
      <c r="BS4" s="76"/>
      <c r="BT4" s="76"/>
      <c r="BU4" s="76"/>
      <c r="BV4" s="76"/>
      <c r="BW4" s="76"/>
      <c r="BX4" s="76"/>
      <c r="BY4" s="76"/>
      <c r="BZ4" s="76"/>
      <c r="CA4" s="76"/>
      <c r="CB4" s="76"/>
      <c r="CC4" s="76"/>
      <c r="CD4" s="76"/>
      <c r="CE4" s="76"/>
      <c r="CF4" s="76"/>
      <c r="CG4" s="76"/>
      <c r="CH4" s="76"/>
      <c r="CI4" s="44"/>
      <c r="CJ4" s="44"/>
      <c r="CK4" s="44"/>
      <c r="CL4" s="44"/>
      <c r="CM4" s="44"/>
      <c r="CN4" s="44"/>
    </row>
    <row r="5" spans="1:92">
      <c r="A5" s="47" t="s">
        <v>169</v>
      </c>
      <c r="B5" s="52">
        <v>20000</v>
      </c>
      <c r="C5" s="52">
        <v>20000</v>
      </c>
      <c r="D5" s="52">
        <v>20000</v>
      </c>
      <c r="E5" s="52">
        <v>20000</v>
      </c>
      <c r="F5" s="52">
        <v>0</v>
      </c>
      <c r="G5" s="52"/>
      <c r="H5" s="52"/>
      <c r="I5" s="52"/>
      <c r="J5" s="52"/>
      <c r="K5" s="52"/>
      <c r="L5" s="52"/>
      <c r="M5" s="52"/>
      <c r="N5" s="52">
        <v>20000</v>
      </c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>
        <v>20000</v>
      </c>
      <c r="AA5" s="52">
        <v>20000</v>
      </c>
      <c r="AB5" s="52">
        <v>0</v>
      </c>
      <c r="AC5" s="52">
        <v>0</v>
      </c>
      <c r="AD5" s="52"/>
      <c r="AE5" s="52"/>
      <c r="AF5" s="52"/>
      <c r="AG5" s="52"/>
      <c r="AH5" s="52"/>
      <c r="AI5" s="52"/>
      <c r="AJ5" s="52"/>
      <c r="AK5" s="52"/>
      <c r="AL5" s="52">
        <v>20000</v>
      </c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>
        <v>20000</v>
      </c>
      <c r="AY5" s="52">
        <v>0</v>
      </c>
      <c r="AZ5" s="52">
        <v>0</v>
      </c>
      <c r="BA5" s="52"/>
      <c r="BB5" s="52"/>
      <c r="BC5" s="52"/>
      <c r="BD5" s="52"/>
      <c r="BE5" s="52"/>
      <c r="BF5" s="52"/>
      <c r="BG5" s="52"/>
      <c r="BH5" s="52"/>
      <c r="BI5" s="73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44"/>
      <c r="CJ5" s="44"/>
      <c r="CK5" s="44"/>
      <c r="CL5" s="44"/>
      <c r="CM5" s="44"/>
      <c r="CN5" s="44"/>
    </row>
    <row r="6" spans="1:92" ht="15" thickBot="1">
      <c r="A6" s="138" t="s">
        <v>188</v>
      </c>
      <c r="B6" s="139">
        <f>5%*B5</f>
        <v>1000</v>
      </c>
      <c r="C6" s="139">
        <f t="shared" ref="C6:BI6" si="0">5%*C5</f>
        <v>1000</v>
      </c>
      <c r="D6" s="139">
        <f t="shared" si="0"/>
        <v>1000</v>
      </c>
      <c r="E6" s="139">
        <f t="shared" si="0"/>
        <v>1000</v>
      </c>
      <c r="F6" s="139">
        <f t="shared" si="0"/>
        <v>0</v>
      </c>
      <c r="G6" s="139">
        <f t="shared" si="0"/>
        <v>0</v>
      </c>
      <c r="H6" s="139">
        <f t="shared" si="0"/>
        <v>0</v>
      </c>
      <c r="I6" s="139">
        <f t="shared" si="0"/>
        <v>0</v>
      </c>
      <c r="J6" s="139">
        <f t="shared" si="0"/>
        <v>0</v>
      </c>
      <c r="K6" s="139">
        <f t="shared" si="0"/>
        <v>0</v>
      </c>
      <c r="L6" s="139">
        <f t="shared" si="0"/>
        <v>0</v>
      </c>
      <c r="M6" s="139">
        <f t="shared" si="0"/>
        <v>0</v>
      </c>
      <c r="N6" s="139">
        <f t="shared" si="0"/>
        <v>1000</v>
      </c>
      <c r="O6" s="139">
        <f t="shared" si="0"/>
        <v>0</v>
      </c>
      <c r="P6" s="139">
        <f t="shared" si="0"/>
        <v>0</v>
      </c>
      <c r="Q6" s="139">
        <f t="shared" si="0"/>
        <v>0</v>
      </c>
      <c r="R6" s="139">
        <f t="shared" si="0"/>
        <v>0</v>
      </c>
      <c r="S6" s="139">
        <f t="shared" si="0"/>
        <v>0</v>
      </c>
      <c r="T6" s="139">
        <f t="shared" si="0"/>
        <v>0</v>
      </c>
      <c r="U6" s="139">
        <f t="shared" si="0"/>
        <v>0</v>
      </c>
      <c r="V6" s="139">
        <f t="shared" si="0"/>
        <v>0</v>
      </c>
      <c r="W6" s="139">
        <f t="shared" si="0"/>
        <v>0</v>
      </c>
      <c r="X6" s="139">
        <f t="shared" si="0"/>
        <v>0</v>
      </c>
      <c r="Y6" s="139">
        <f t="shared" si="0"/>
        <v>0</v>
      </c>
      <c r="Z6" s="139">
        <f t="shared" si="0"/>
        <v>1000</v>
      </c>
      <c r="AA6" s="139">
        <f t="shared" si="0"/>
        <v>1000</v>
      </c>
      <c r="AB6" s="139">
        <f t="shared" si="0"/>
        <v>0</v>
      </c>
      <c r="AC6" s="139">
        <f t="shared" si="0"/>
        <v>0</v>
      </c>
      <c r="AD6" s="139">
        <f t="shared" si="0"/>
        <v>0</v>
      </c>
      <c r="AE6" s="139">
        <f t="shared" si="0"/>
        <v>0</v>
      </c>
      <c r="AF6" s="139">
        <f t="shared" si="0"/>
        <v>0</v>
      </c>
      <c r="AG6" s="139">
        <f t="shared" si="0"/>
        <v>0</v>
      </c>
      <c r="AH6" s="139">
        <f t="shared" si="0"/>
        <v>0</v>
      </c>
      <c r="AI6" s="139">
        <f t="shared" si="0"/>
        <v>0</v>
      </c>
      <c r="AJ6" s="139">
        <f t="shared" si="0"/>
        <v>0</v>
      </c>
      <c r="AK6" s="139">
        <f t="shared" si="0"/>
        <v>0</v>
      </c>
      <c r="AL6" s="139">
        <f t="shared" si="0"/>
        <v>1000</v>
      </c>
      <c r="AM6" s="139">
        <f t="shared" si="0"/>
        <v>0</v>
      </c>
      <c r="AN6" s="139">
        <f t="shared" si="0"/>
        <v>0</v>
      </c>
      <c r="AO6" s="139">
        <f t="shared" si="0"/>
        <v>0</v>
      </c>
      <c r="AP6" s="139">
        <f t="shared" si="0"/>
        <v>0</v>
      </c>
      <c r="AQ6" s="139">
        <f t="shared" si="0"/>
        <v>0</v>
      </c>
      <c r="AR6" s="139">
        <f t="shared" si="0"/>
        <v>0</v>
      </c>
      <c r="AS6" s="139">
        <f t="shared" si="0"/>
        <v>0</v>
      </c>
      <c r="AT6" s="139">
        <f t="shared" si="0"/>
        <v>0</v>
      </c>
      <c r="AU6" s="139">
        <f t="shared" si="0"/>
        <v>0</v>
      </c>
      <c r="AV6" s="139">
        <f t="shared" si="0"/>
        <v>0</v>
      </c>
      <c r="AW6" s="139">
        <f t="shared" si="0"/>
        <v>0</v>
      </c>
      <c r="AX6" s="139">
        <f t="shared" si="0"/>
        <v>1000</v>
      </c>
      <c r="AY6" s="139">
        <f t="shared" si="0"/>
        <v>0</v>
      </c>
      <c r="AZ6" s="139">
        <f t="shared" si="0"/>
        <v>0</v>
      </c>
      <c r="BA6" s="139">
        <f t="shared" si="0"/>
        <v>0</v>
      </c>
      <c r="BB6" s="139">
        <f t="shared" si="0"/>
        <v>0</v>
      </c>
      <c r="BC6" s="139">
        <f t="shared" si="0"/>
        <v>0</v>
      </c>
      <c r="BD6" s="139">
        <f t="shared" si="0"/>
        <v>0</v>
      </c>
      <c r="BE6" s="139">
        <f t="shared" si="0"/>
        <v>0</v>
      </c>
      <c r="BF6" s="139">
        <f t="shared" si="0"/>
        <v>0</v>
      </c>
      <c r="BG6" s="139">
        <f t="shared" si="0"/>
        <v>0</v>
      </c>
      <c r="BH6" s="139">
        <f t="shared" si="0"/>
        <v>0</v>
      </c>
      <c r="BI6" s="139">
        <f t="shared" si="0"/>
        <v>0</v>
      </c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44"/>
      <c r="CJ6" s="44"/>
      <c r="CK6" s="44"/>
      <c r="CL6" s="44"/>
      <c r="CM6" s="44"/>
      <c r="CN6" s="44"/>
    </row>
    <row r="7" spans="1:92" ht="15" thickBot="1">
      <c r="A7" s="188" t="s">
        <v>25</v>
      </c>
      <c r="B7" s="54">
        <f>SUM(B5:B6)</f>
        <v>21000</v>
      </c>
      <c r="C7" s="54">
        <f t="shared" ref="C7:BI7" si="1">SUM(C5:C6)</f>
        <v>21000</v>
      </c>
      <c r="D7" s="54">
        <f t="shared" si="1"/>
        <v>21000</v>
      </c>
      <c r="E7" s="54">
        <f t="shared" si="1"/>
        <v>21000</v>
      </c>
      <c r="F7" s="54">
        <f t="shared" si="1"/>
        <v>0</v>
      </c>
      <c r="G7" s="54">
        <f t="shared" si="1"/>
        <v>0</v>
      </c>
      <c r="H7" s="54">
        <f t="shared" si="1"/>
        <v>0</v>
      </c>
      <c r="I7" s="54">
        <f t="shared" si="1"/>
        <v>0</v>
      </c>
      <c r="J7" s="54">
        <f t="shared" si="1"/>
        <v>0</v>
      </c>
      <c r="K7" s="54">
        <f t="shared" si="1"/>
        <v>0</v>
      </c>
      <c r="L7" s="54">
        <f t="shared" si="1"/>
        <v>0</v>
      </c>
      <c r="M7" s="54">
        <f t="shared" si="1"/>
        <v>0</v>
      </c>
      <c r="N7" s="54">
        <f t="shared" si="1"/>
        <v>21000</v>
      </c>
      <c r="O7" s="54">
        <f t="shared" si="1"/>
        <v>0</v>
      </c>
      <c r="P7" s="54">
        <f t="shared" si="1"/>
        <v>0</v>
      </c>
      <c r="Q7" s="54">
        <f t="shared" si="1"/>
        <v>0</v>
      </c>
      <c r="R7" s="54">
        <f t="shared" si="1"/>
        <v>0</v>
      </c>
      <c r="S7" s="54">
        <f t="shared" si="1"/>
        <v>0</v>
      </c>
      <c r="T7" s="54">
        <f t="shared" si="1"/>
        <v>0</v>
      </c>
      <c r="U7" s="54">
        <f t="shared" si="1"/>
        <v>0</v>
      </c>
      <c r="V7" s="54">
        <f t="shared" si="1"/>
        <v>0</v>
      </c>
      <c r="W7" s="54">
        <f t="shared" si="1"/>
        <v>0</v>
      </c>
      <c r="X7" s="54">
        <f t="shared" si="1"/>
        <v>0</v>
      </c>
      <c r="Y7" s="54">
        <f t="shared" si="1"/>
        <v>0</v>
      </c>
      <c r="Z7" s="54">
        <f t="shared" si="1"/>
        <v>21000</v>
      </c>
      <c r="AA7" s="54">
        <f t="shared" si="1"/>
        <v>21000</v>
      </c>
      <c r="AB7" s="54">
        <f t="shared" si="1"/>
        <v>0</v>
      </c>
      <c r="AC7" s="54">
        <f t="shared" si="1"/>
        <v>0</v>
      </c>
      <c r="AD7" s="54">
        <f t="shared" si="1"/>
        <v>0</v>
      </c>
      <c r="AE7" s="54">
        <f t="shared" si="1"/>
        <v>0</v>
      </c>
      <c r="AF7" s="54">
        <f t="shared" si="1"/>
        <v>0</v>
      </c>
      <c r="AG7" s="54">
        <f t="shared" si="1"/>
        <v>0</v>
      </c>
      <c r="AH7" s="54">
        <f t="shared" si="1"/>
        <v>0</v>
      </c>
      <c r="AI7" s="54">
        <f t="shared" si="1"/>
        <v>0</v>
      </c>
      <c r="AJ7" s="54">
        <f t="shared" si="1"/>
        <v>0</v>
      </c>
      <c r="AK7" s="54">
        <f t="shared" si="1"/>
        <v>0</v>
      </c>
      <c r="AL7" s="54">
        <f t="shared" si="1"/>
        <v>21000</v>
      </c>
      <c r="AM7" s="54">
        <f t="shared" si="1"/>
        <v>0</v>
      </c>
      <c r="AN7" s="54">
        <f t="shared" si="1"/>
        <v>0</v>
      </c>
      <c r="AO7" s="54">
        <f t="shared" si="1"/>
        <v>0</v>
      </c>
      <c r="AP7" s="54">
        <f t="shared" si="1"/>
        <v>0</v>
      </c>
      <c r="AQ7" s="54">
        <f t="shared" si="1"/>
        <v>0</v>
      </c>
      <c r="AR7" s="54">
        <f t="shared" si="1"/>
        <v>0</v>
      </c>
      <c r="AS7" s="54">
        <f t="shared" si="1"/>
        <v>0</v>
      </c>
      <c r="AT7" s="54">
        <f t="shared" si="1"/>
        <v>0</v>
      </c>
      <c r="AU7" s="54">
        <f t="shared" si="1"/>
        <v>0</v>
      </c>
      <c r="AV7" s="54">
        <f t="shared" si="1"/>
        <v>0</v>
      </c>
      <c r="AW7" s="54">
        <f t="shared" si="1"/>
        <v>0</v>
      </c>
      <c r="AX7" s="54">
        <f t="shared" si="1"/>
        <v>21000</v>
      </c>
      <c r="AY7" s="54">
        <f t="shared" si="1"/>
        <v>0</v>
      </c>
      <c r="AZ7" s="54">
        <f t="shared" si="1"/>
        <v>0</v>
      </c>
      <c r="BA7" s="54">
        <f t="shared" si="1"/>
        <v>0</v>
      </c>
      <c r="BB7" s="54">
        <f t="shared" si="1"/>
        <v>0</v>
      </c>
      <c r="BC7" s="54">
        <f t="shared" si="1"/>
        <v>0</v>
      </c>
      <c r="BD7" s="54">
        <f t="shared" si="1"/>
        <v>0</v>
      </c>
      <c r="BE7" s="54">
        <f t="shared" si="1"/>
        <v>0</v>
      </c>
      <c r="BF7" s="54">
        <f t="shared" si="1"/>
        <v>0</v>
      </c>
      <c r="BG7" s="54">
        <f t="shared" si="1"/>
        <v>0</v>
      </c>
      <c r="BH7" s="54">
        <f t="shared" si="1"/>
        <v>0</v>
      </c>
      <c r="BI7" s="54">
        <f t="shared" si="1"/>
        <v>0</v>
      </c>
      <c r="BJ7" s="78"/>
      <c r="BK7" s="78"/>
      <c r="BL7" s="78"/>
      <c r="BM7" s="78"/>
      <c r="BN7" s="78"/>
      <c r="BO7" s="78"/>
      <c r="BP7" s="78"/>
      <c r="BQ7" s="78"/>
      <c r="BR7" s="78"/>
      <c r="BS7" s="78"/>
      <c r="BT7" s="78"/>
      <c r="BU7" s="78"/>
      <c r="BV7" s="78"/>
      <c r="BW7" s="78"/>
      <c r="BX7" s="78"/>
      <c r="BY7" s="78"/>
      <c r="BZ7" s="78"/>
      <c r="CA7" s="78"/>
      <c r="CB7" s="78"/>
      <c r="CC7" s="78"/>
      <c r="CD7" s="78"/>
      <c r="CE7" s="78"/>
      <c r="CF7" s="78"/>
      <c r="CG7" s="78"/>
      <c r="CH7" s="78"/>
      <c r="CI7" s="44"/>
      <c r="CJ7" s="44"/>
      <c r="CK7" s="44"/>
      <c r="CL7" s="44"/>
      <c r="CM7" s="44"/>
      <c r="CN7" s="44"/>
    </row>
    <row r="8" spans="1:92" ht="15" thickTop="1">
      <c r="CH8" s="44"/>
    </row>
    <row r="9" spans="1:92">
      <c r="A9" s="186" t="s">
        <v>200</v>
      </c>
      <c r="B9" s="187" t="s">
        <v>104</v>
      </c>
      <c r="C9" s="187" t="s">
        <v>105</v>
      </c>
      <c r="D9" s="187" t="s">
        <v>106</v>
      </c>
      <c r="E9" s="187" t="s">
        <v>107</v>
      </c>
      <c r="F9" s="187" t="s">
        <v>108</v>
      </c>
    </row>
    <row r="10" spans="1:92">
      <c r="A10" s="158" t="s">
        <v>169</v>
      </c>
      <c r="B10" s="189">
        <f>SUM(B5:M5)</f>
        <v>80000</v>
      </c>
      <c r="C10" s="189">
        <f>SUM(N5:Y5)</f>
        <v>20000</v>
      </c>
      <c r="D10" s="189">
        <f>SUM(Z5:AK5)</f>
        <v>40000</v>
      </c>
      <c r="E10" s="189">
        <f>SUM(AL5:AW5)</f>
        <v>20000</v>
      </c>
      <c r="F10" s="189">
        <f>SUM(AX5:BI5)</f>
        <v>20000</v>
      </c>
    </row>
    <row r="11" spans="1:92">
      <c r="A11" s="158" t="s">
        <v>188</v>
      </c>
      <c r="B11" s="189">
        <f>SUM(B6:M6)</f>
        <v>4000</v>
      </c>
      <c r="C11" s="189">
        <f>SUM(N6:Y6)</f>
        <v>1000</v>
      </c>
      <c r="D11" s="189">
        <f>SUM(Z6:AK6)</f>
        <v>2000</v>
      </c>
      <c r="E11" s="189">
        <f>SUM(AL6:AW6)</f>
        <v>1000</v>
      </c>
      <c r="F11" s="189">
        <f>SUM(AX6:BI6)</f>
        <v>1000</v>
      </c>
    </row>
    <row r="12" spans="1:92">
      <c r="A12" s="190" t="s">
        <v>25</v>
      </c>
      <c r="B12" s="191">
        <f>SUM(B10:B11)</f>
        <v>84000</v>
      </c>
      <c r="C12" s="191">
        <f t="shared" ref="C12:F12" si="2">SUM(C10:C11)</f>
        <v>21000</v>
      </c>
      <c r="D12" s="191">
        <f t="shared" si="2"/>
        <v>42000</v>
      </c>
      <c r="E12" s="191">
        <f t="shared" si="2"/>
        <v>21000</v>
      </c>
      <c r="F12" s="191">
        <f t="shared" si="2"/>
        <v>21000</v>
      </c>
    </row>
  </sheetData>
  <pageMargins left="0.7" right="0.7" top="0.75" bottom="0.75" header="0.3" footer="0.3"/>
  <extLst>
    <ext xmlns:mx="http://schemas.microsoft.com/office/mac/excel/2008/main" uri="http://schemas.microsoft.com/office/mac/excel/2008/main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H33"/>
  <sheetViews>
    <sheetView topLeftCell="A12" zoomScale="80" zoomScaleNormal="80" zoomScalePageLayoutView="85" workbookViewId="0">
      <selection activeCell="G33" sqref="G33"/>
    </sheetView>
  </sheetViews>
  <sheetFormatPr defaultColWidth="8.88671875" defaultRowHeight="14.4"/>
  <cols>
    <col min="1" max="1" width="61.44140625" customWidth="1"/>
    <col min="2" max="2" width="13.88671875" bestFit="1" customWidth="1"/>
    <col min="3" max="3" width="12.88671875" customWidth="1"/>
    <col min="4" max="4" width="13" customWidth="1"/>
    <col min="5" max="5" width="12.44140625" customWidth="1"/>
    <col min="6" max="6" width="12.109375" customWidth="1"/>
    <col min="7" max="13" width="10.88671875" bestFit="1" customWidth="1"/>
    <col min="14" max="61" width="11.5546875" bestFit="1" customWidth="1"/>
    <col min="62" max="62" width="15.44140625" customWidth="1"/>
    <col min="63" max="63" width="11.44140625" customWidth="1"/>
    <col min="64" max="64" width="13.44140625" customWidth="1"/>
    <col min="65" max="72" width="9.5546875" bestFit="1" customWidth="1"/>
    <col min="73" max="73" width="13" customWidth="1"/>
    <col min="74" max="74" width="16.33203125" customWidth="1"/>
    <col min="75" max="75" width="10.5546875" bestFit="1" customWidth="1"/>
    <col min="76" max="84" width="9.5546875" bestFit="1" customWidth="1"/>
    <col min="85" max="85" width="12.88671875" customWidth="1"/>
  </cols>
  <sheetData>
    <row r="1" spans="1:86" ht="17.399999999999999">
      <c r="A1" s="99" t="s">
        <v>27</v>
      </c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</row>
    <row r="2" spans="1:86">
      <c r="A2" s="6" t="str">
        <f>CONCATENATE(Company, ": ",start, " -  ",end)</f>
        <v>Tourbr: Mês 1 -  Mês 60</v>
      </c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</row>
    <row r="3" spans="1:86" ht="15" thickBot="1"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</row>
    <row r="4" spans="1:86" ht="16.2" thickTop="1">
      <c r="A4" s="46" t="s">
        <v>71</v>
      </c>
      <c r="B4" s="49">
        <v>1</v>
      </c>
      <c r="C4" s="50">
        <v>2</v>
      </c>
      <c r="D4" s="49">
        <v>3</v>
      </c>
      <c r="E4" s="49">
        <v>4</v>
      </c>
      <c r="F4" s="50">
        <v>5</v>
      </c>
      <c r="G4" s="49">
        <v>6</v>
      </c>
      <c r="H4" s="49">
        <v>7</v>
      </c>
      <c r="I4" s="50">
        <v>8</v>
      </c>
      <c r="J4" s="49">
        <v>9</v>
      </c>
      <c r="K4" s="49">
        <v>10</v>
      </c>
      <c r="L4" s="50">
        <v>11</v>
      </c>
      <c r="M4" s="49">
        <v>12</v>
      </c>
      <c r="N4" s="49">
        <v>13</v>
      </c>
      <c r="O4" s="50">
        <v>14</v>
      </c>
      <c r="P4" s="49">
        <v>15</v>
      </c>
      <c r="Q4" s="49">
        <v>16</v>
      </c>
      <c r="R4" s="50">
        <v>17</v>
      </c>
      <c r="S4" s="49">
        <v>18</v>
      </c>
      <c r="T4" s="49">
        <v>19</v>
      </c>
      <c r="U4" s="50">
        <v>20</v>
      </c>
      <c r="V4" s="49">
        <v>21</v>
      </c>
      <c r="W4" s="49">
        <v>22</v>
      </c>
      <c r="X4" s="50">
        <v>23</v>
      </c>
      <c r="Y4" s="49">
        <v>24</v>
      </c>
      <c r="Z4" s="49">
        <v>25</v>
      </c>
      <c r="AA4" s="50">
        <v>26</v>
      </c>
      <c r="AB4" s="49">
        <v>27</v>
      </c>
      <c r="AC4" s="49">
        <v>28</v>
      </c>
      <c r="AD4" s="50">
        <v>29</v>
      </c>
      <c r="AE4" s="49">
        <v>30</v>
      </c>
      <c r="AF4" s="49">
        <v>31</v>
      </c>
      <c r="AG4" s="50">
        <v>32</v>
      </c>
      <c r="AH4" s="49">
        <v>33</v>
      </c>
      <c r="AI4" s="49">
        <v>34</v>
      </c>
      <c r="AJ4" s="50">
        <v>35</v>
      </c>
      <c r="AK4" s="49">
        <v>36</v>
      </c>
      <c r="AL4" s="49">
        <v>37</v>
      </c>
      <c r="AM4" s="50">
        <v>38</v>
      </c>
      <c r="AN4" s="49">
        <v>39</v>
      </c>
      <c r="AO4" s="49">
        <v>40</v>
      </c>
      <c r="AP4" s="50">
        <v>41</v>
      </c>
      <c r="AQ4" s="49">
        <v>42</v>
      </c>
      <c r="AR4" s="49">
        <v>43</v>
      </c>
      <c r="AS4" s="50">
        <v>44</v>
      </c>
      <c r="AT4" s="49">
        <v>45</v>
      </c>
      <c r="AU4" s="49">
        <v>46</v>
      </c>
      <c r="AV4" s="50">
        <v>47</v>
      </c>
      <c r="AW4" s="49">
        <v>48</v>
      </c>
      <c r="AX4" s="49">
        <v>49</v>
      </c>
      <c r="AY4" s="50">
        <v>50</v>
      </c>
      <c r="AZ4" s="49">
        <v>51</v>
      </c>
      <c r="BA4" s="49">
        <v>52</v>
      </c>
      <c r="BB4" s="50">
        <v>53</v>
      </c>
      <c r="BC4" s="49">
        <v>54</v>
      </c>
      <c r="BD4" s="49">
        <v>55</v>
      </c>
      <c r="BE4" s="50">
        <v>56</v>
      </c>
      <c r="BF4" s="49">
        <v>57</v>
      </c>
      <c r="BG4" s="49">
        <v>58</v>
      </c>
      <c r="BH4" s="50">
        <v>59</v>
      </c>
      <c r="BI4" s="75">
        <v>60</v>
      </c>
      <c r="BJ4" s="76"/>
      <c r="BK4" s="76"/>
      <c r="BL4" s="76"/>
      <c r="BM4" s="76"/>
      <c r="BN4" s="76"/>
      <c r="BO4" s="76"/>
      <c r="BP4" s="76"/>
      <c r="BQ4" s="76"/>
      <c r="BR4" s="76"/>
      <c r="BS4" s="76"/>
      <c r="BT4" s="76"/>
      <c r="BU4" s="76"/>
      <c r="BV4" s="76"/>
      <c r="BW4" s="76"/>
      <c r="BX4" s="76"/>
      <c r="BY4" s="76"/>
      <c r="BZ4" s="76"/>
      <c r="CA4" s="76"/>
      <c r="CB4" s="76"/>
      <c r="CC4" s="76"/>
      <c r="CD4" s="76"/>
      <c r="CE4" s="76"/>
      <c r="CF4" s="76"/>
      <c r="CG4" s="76"/>
      <c r="CH4" s="44"/>
    </row>
    <row r="5" spans="1:86">
      <c r="A5" s="48" t="s">
        <v>195</v>
      </c>
      <c r="B5" s="52">
        <v>1000</v>
      </c>
      <c r="C5" s="52">
        <f>B5</f>
        <v>1000</v>
      </c>
      <c r="D5" s="52">
        <f t="shared" ref="D5:M5" si="0">C5</f>
        <v>1000</v>
      </c>
      <c r="E5" s="52">
        <f t="shared" si="0"/>
        <v>1000</v>
      </c>
      <c r="F5" s="52">
        <f t="shared" si="0"/>
        <v>1000</v>
      </c>
      <c r="G5" s="52">
        <f t="shared" si="0"/>
        <v>1000</v>
      </c>
      <c r="H5" s="52">
        <f t="shared" si="0"/>
        <v>1000</v>
      </c>
      <c r="I5" s="52">
        <f t="shared" si="0"/>
        <v>1000</v>
      </c>
      <c r="J5" s="52">
        <f t="shared" si="0"/>
        <v>1000</v>
      </c>
      <c r="K5" s="52">
        <f t="shared" si="0"/>
        <v>1000</v>
      </c>
      <c r="L5" s="52">
        <f t="shared" si="0"/>
        <v>1000</v>
      </c>
      <c r="M5" s="52">
        <f t="shared" si="0"/>
        <v>1000</v>
      </c>
      <c r="N5" s="63">
        <f>M5</f>
        <v>1000</v>
      </c>
      <c r="O5" s="52">
        <f>N5</f>
        <v>1000</v>
      </c>
      <c r="P5" s="52">
        <f t="shared" ref="P5:Y5" si="1">O5</f>
        <v>1000</v>
      </c>
      <c r="Q5" s="52">
        <f t="shared" si="1"/>
        <v>1000</v>
      </c>
      <c r="R5" s="52">
        <f t="shared" si="1"/>
        <v>1000</v>
      </c>
      <c r="S5" s="52">
        <f t="shared" si="1"/>
        <v>1000</v>
      </c>
      <c r="T5" s="52">
        <f t="shared" si="1"/>
        <v>1000</v>
      </c>
      <c r="U5" s="52">
        <f t="shared" si="1"/>
        <v>1000</v>
      </c>
      <c r="V5" s="52">
        <f t="shared" si="1"/>
        <v>1000</v>
      </c>
      <c r="W5" s="52">
        <f t="shared" si="1"/>
        <v>1000</v>
      </c>
      <c r="X5" s="52">
        <f t="shared" si="1"/>
        <v>1000</v>
      </c>
      <c r="Y5" s="52">
        <f t="shared" si="1"/>
        <v>1000</v>
      </c>
      <c r="Z5" s="52">
        <f>Y5</f>
        <v>1000</v>
      </c>
      <c r="AA5" s="52">
        <f>Z5</f>
        <v>1000</v>
      </c>
      <c r="AB5" s="52">
        <f t="shared" ref="AB5:AK5" si="2">AA5</f>
        <v>1000</v>
      </c>
      <c r="AC5" s="52">
        <f t="shared" si="2"/>
        <v>1000</v>
      </c>
      <c r="AD5" s="52">
        <f t="shared" si="2"/>
        <v>1000</v>
      </c>
      <c r="AE5" s="52">
        <f t="shared" si="2"/>
        <v>1000</v>
      </c>
      <c r="AF5" s="52">
        <f t="shared" si="2"/>
        <v>1000</v>
      </c>
      <c r="AG5" s="52">
        <f t="shared" si="2"/>
        <v>1000</v>
      </c>
      <c r="AH5" s="52">
        <f t="shared" si="2"/>
        <v>1000</v>
      </c>
      <c r="AI5" s="52">
        <f t="shared" si="2"/>
        <v>1000</v>
      </c>
      <c r="AJ5" s="52">
        <f t="shared" si="2"/>
        <v>1000</v>
      </c>
      <c r="AK5" s="52">
        <f t="shared" si="2"/>
        <v>1000</v>
      </c>
      <c r="AL5" s="52">
        <f>AK5</f>
        <v>1000</v>
      </c>
      <c r="AM5" s="52">
        <f>AL5</f>
        <v>1000</v>
      </c>
      <c r="AN5" s="52">
        <f t="shared" ref="AN5:AW5" si="3">AM5</f>
        <v>1000</v>
      </c>
      <c r="AO5" s="52">
        <f t="shared" si="3"/>
        <v>1000</v>
      </c>
      <c r="AP5" s="52">
        <f t="shared" si="3"/>
        <v>1000</v>
      </c>
      <c r="AQ5" s="52">
        <f t="shared" si="3"/>
        <v>1000</v>
      </c>
      <c r="AR5" s="52">
        <f t="shared" si="3"/>
        <v>1000</v>
      </c>
      <c r="AS5" s="52">
        <f t="shared" si="3"/>
        <v>1000</v>
      </c>
      <c r="AT5" s="52">
        <f t="shared" si="3"/>
        <v>1000</v>
      </c>
      <c r="AU5" s="52">
        <f t="shared" si="3"/>
        <v>1000</v>
      </c>
      <c r="AV5" s="52">
        <f t="shared" si="3"/>
        <v>1000</v>
      </c>
      <c r="AW5" s="52">
        <f t="shared" si="3"/>
        <v>1000</v>
      </c>
      <c r="AX5" s="52">
        <f>AW5</f>
        <v>1000</v>
      </c>
      <c r="AY5" s="52">
        <f>AX5</f>
        <v>1000</v>
      </c>
      <c r="AZ5" s="52">
        <f t="shared" ref="AZ5:BI14" si="4">AY5</f>
        <v>1000</v>
      </c>
      <c r="BA5" s="52">
        <f t="shared" si="4"/>
        <v>1000</v>
      </c>
      <c r="BB5" s="52">
        <f t="shared" si="4"/>
        <v>1000</v>
      </c>
      <c r="BC5" s="52">
        <f t="shared" si="4"/>
        <v>1000</v>
      </c>
      <c r="BD5" s="52">
        <f t="shared" si="4"/>
        <v>1000</v>
      </c>
      <c r="BE5" s="52">
        <f t="shared" si="4"/>
        <v>1000</v>
      </c>
      <c r="BF5" s="52">
        <f t="shared" si="4"/>
        <v>1000</v>
      </c>
      <c r="BG5" s="52">
        <f t="shared" si="4"/>
        <v>1000</v>
      </c>
      <c r="BH5" s="52">
        <f t="shared" si="4"/>
        <v>1000</v>
      </c>
      <c r="BI5" s="73">
        <f t="shared" si="4"/>
        <v>1000</v>
      </c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44"/>
    </row>
    <row r="6" spans="1:86">
      <c r="A6" s="48" t="s">
        <v>89</v>
      </c>
      <c r="B6" s="52">
        <v>500</v>
      </c>
      <c r="C6" s="52">
        <f t="shared" ref="C6:M14" si="5">B6</f>
        <v>500</v>
      </c>
      <c r="D6" s="52">
        <f t="shared" si="5"/>
        <v>500</v>
      </c>
      <c r="E6" s="52">
        <f t="shared" si="5"/>
        <v>500</v>
      </c>
      <c r="F6" s="52">
        <f t="shared" si="5"/>
        <v>500</v>
      </c>
      <c r="G6" s="52">
        <f t="shared" si="5"/>
        <v>500</v>
      </c>
      <c r="H6" s="52">
        <f t="shared" si="5"/>
        <v>500</v>
      </c>
      <c r="I6" s="52">
        <f t="shared" si="5"/>
        <v>500</v>
      </c>
      <c r="J6" s="52">
        <f t="shared" si="5"/>
        <v>500</v>
      </c>
      <c r="K6" s="52">
        <f t="shared" si="5"/>
        <v>500</v>
      </c>
      <c r="L6" s="52">
        <f t="shared" si="5"/>
        <v>500</v>
      </c>
      <c r="M6" s="52">
        <f t="shared" si="5"/>
        <v>500</v>
      </c>
      <c r="N6" s="63">
        <f t="shared" ref="N6:N14" si="6">M6</f>
        <v>500</v>
      </c>
      <c r="O6" s="52">
        <f t="shared" ref="O6:Y14" si="7">N6</f>
        <v>500</v>
      </c>
      <c r="P6" s="52">
        <f t="shared" si="7"/>
        <v>500</v>
      </c>
      <c r="Q6" s="52">
        <f t="shared" si="7"/>
        <v>500</v>
      </c>
      <c r="R6" s="52">
        <f t="shared" si="7"/>
        <v>500</v>
      </c>
      <c r="S6" s="52">
        <f t="shared" si="7"/>
        <v>500</v>
      </c>
      <c r="T6" s="52">
        <f t="shared" si="7"/>
        <v>500</v>
      </c>
      <c r="U6" s="52">
        <f t="shared" si="7"/>
        <v>500</v>
      </c>
      <c r="V6" s="52">
        <f t="shared" si="7"/>
        <v>500</v>
      </c>
      <c r="W6" s="52">
        <f t="shared" si="7"/>
        <v>500</v>
      </c>
      <c r="X6" s="52">
        <f t="shared" si="7"/>
        <v>500</v>
      </c>
      <c r="Y6" s="52">
        <f t="shared" si="7"/>
        <v>500</v>
      </c>
      <c r="Z6" s="52">
        <v>600</v>
      </c>
      <c r="AA6" s="52">
        <f t="shared" ref="AA6:AK14" si="8">Z6</f>
        <v>600</v>
      </c>
      <c r="AB6" s="52">
        <f t="shared" si="8"/>
        <v>600</v>
      </c>
      <c r="AC6" s="52">
        <f t="shared" si="8"/>
        <v>600</v>
      </c>
      <c r="AD6" s="52">
        <f t="shared" si="8"/>
        <v>600</v>
      </c>
      <c r="AE6" s="52">
        <f t="shared" si="8"/>
        <v>600</v>
      </c>
      <c r="AF6" s="52">
        <f t="shared" si="8"/>
        <v>600</v>
      </c>
      <c r="AG6" s="52">
        <f t="shared" si="8"/>
        <v>600</v>
      </c>
      <c r="AH6" s="52">
        <f t="shared" si="8"/>
        <v>600</v>
      </c>
      <c r="AI6" s="52">
        <f t="shared" si="8"/>
        <v>600</v>
      </c>
      <c r="AJ6" s="52">
        <f t="shared" si="8"/>
        <v>600</v>
      </c>
      <c r="AK6" s="52">
        <f t="shared" si="8"/>
        <v>600</v>
      </c>
      <c r="AL6" s="52">
        <f t="shared" ref="AL6:AL14" si="9">AK6</f>
        <v>600</v>
      </c>
      <c r="AM6" s="52">
        <f t="shared" ref="AM6:AW14" si="10">AL6</f>
        <v>600</v>
      </c>
      <c r="AN6" s="52">
        <f t="shared" si="10"/>
        <v>600</v>
      </c>
      <c r="AO6" s="52">
        <f t="shared" si="10"/>
        <v>600</v>
      </c>
      <c r="AP6" s="52">
        <f t="shared" si="10"/>
        <v>600</v>
      </c>
      <c r="AQ6" s="52">
        <f t="shared" si="10"/>
        <v>600</v>
      </c>
      <c r="AR6" s="52">
        <f t="shared" si="10"/>
        <v>600</v>
      </c>
      <c r="AS6" s="52">
        <f t="shared" si="10"/>
        <v>600</v>
      </c>
      <c r="AT6" s="52">
        <f t="shared" si="10"/>
        <v>600</v>
      </c>
      <c r="AU6" s="52">
        <f t="shared" si="10"/>
        <v>600</v>
      </c>
      <c r="AV6" s="52">
        <f t="shared" si="10"/>
        <v>600</v>
      </c>
      <c r="AW6" s="52">
        <f t="shared" si="10"/>
        <v>600</v>
      </c>
      <c r="AX6" s="52">
        <v>800</v>
      </c>
      <c r="AY6" s="52">
        <f t="shared" ref="AY6:BH14" si="11">AX6</f>
        <v>800</v>
      </c>
      <c r="AZ6" s="52">
        <f t="shared" si="11"/>
        <v>800</v>
      </c>
      <c r="BA6" s="52">
        <f t="shared" si="11"/>
        <v>800</v>
      </c>
      <c r="BB6" s="52">
        <f t="shared" si="11"/>
        <v>800</v>
      </c>
      <c r="BC6" s="52">
        <f t="shared" si="11"/>
        <v>800</v>
      </c>
      <c r="BD6" s="52">
        <f t="shared" si="11"/>
        <v>800</v>
      </c>
      <c r="BE6" s="52">
        <f t="shared" si="11"/>
        <v>800</v>
      </c>
      <c r="BF6" s="52">
        <f t="shared" si="11"/>
        <v>800</v>
      </c>
      <c r="BG6" s="52">
        <f t="shared" si="11"/>
        <v>800</v>
      </c>
      <c r="BH6" s="52">
        <f t="shared" si="11"/>
        <v>800</v>
      </c>
      <c r="BI6" s="73">
        <f t="shared" si="4"/>
        <v>800</v>
      </c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44"/>
    </row>
    <row r="7" spans="1:86">
      <c r="A7" s="47" t="s">
        <v>196</v>
      </c>
      <c r="B7" s="52">
        <v>500</v>
      </c>
      <c r="C7" s="52">
        <f t="shared" si="5"/>
        <v>500</v>
      </c>
      <c r="D7" s="52">
        <f t="shared" si="5"/>
        <v>500</v>
      </c>
      <c r="E7" s="52">
        <f t="shared" si="5"/>
        <v>500</v>
      </c>
      <c r="F7" s="52">
        <f t="shared" si="5"/>
        <v>500</v>
      </c>
      <c r="G7" s="52">
        <f t="shared" si="5"/>
        <v>500</v>
      </c>
      <c r="H7" s="52">
        <f t="shared" si="5"/>
        <v>500</v>
      </c>
      <c r="I7" s="52">
        <f t="shared" si="5"/>
        <v>500</v>
      </c>
      <c r="J7" s="52">
        <f t="shared" si="5"/>
        <v>500</v>
      </c>
      <c r="K7" s="52">
        <f t="shared" si="5"/>
        <v>500</v>
      </c>
      <c r="L7" s="52">
        <f t="shared" si="5"/>
        <v>500</v>
      </c>
      <c r="M7" s="52">
        <f t="shared" si="5"/>
        <v>500</v>
      </c>
      <c r="N7" s="63">
        <f t="shared" si="6"/>
        <v>500</v>
      </c>
      <c r="O7" s="52">
        <f t="shared" si="7"/>
        <v>500</v>
      </c>
      <c r="P7" s="52">
        <f t="shared" si="7"/>
        <v>500</v>
      </c>
      <c r="Q7" s="52">
        <f t="shared" si="7"/>
        <v>500</v>
      </c>
      <c r="R7" s="52">
        <f t="shared" si="7"/>
        <v>500</v>
      </c>
      <c r="S7" s="52">
        <f t="shared" si="7"/>
        <v>500</v>
      </c>
      <c r="T7" s="52">
        <f t="shared" si="7"/>
        <v>500</v>
      </c>
      <c r="U7" s="52">
        <f t="shared" si="7"/>
        <v>500</v>
      </c>
      <c r="V7" s="52">
        <f t="shared" si="7"/>
        <v>500</v>
      </c>
      <c r="W7" s="52">
        <f t="shared" si="7"/>
        <v>500</v>
      </c>
      <c r="X7" s="52">
        <f t="shared" si="7"/>
        <v>500</v>
      </c>
      <c r="Y7" s="52">
        <f t="shared" si="7"/>
        <v>500</v>
      </c>
      <c r="Z7" s="52">
        <f t="shared" ref="Z7:Z14" si="12">Y7</f>
        <v>500</v>
      </c>
      <c r="AA7" s="52">
        <f t="shared" si="8"/>
        <v>500</v>
      </c>
      <c r="AB7" s="52">
        <f t="shared" si="8"/>
        <v>500</v>
      </c>
      <c r="AC7" s="52">
        <f t="shared" si="8"/>
        <v>500</v>
      </c>
      <c r="AD7" s="52">
        <f t="shared" si="8"/>
        <v>500</v>
      </c>
      <c r="AE7" s="52">
        <f t="shared" si="8"/>
        <v>500</v>
      </c>
      <c r="AF7" s="52">
        <f t="shared" si="8"/>
        <v>500</v>
      </c>
      <c r="AG7" s="52">
        <f t="shared" si="8"/>
        <v>500</v>
      </c>
      <c r="AH7" s="52">
        <f t="shared" si="8"/>
        <v>500</v>
      </c>
      <c r="AI7" s="52">
        <f t="shared" si="8"/>
        <v>500</v>
      </c>
      <c r="AJ7" s="52">
        <f t="shared" si="8"/>
        <v>500</v>
      </c>
      <c r="AK7" s="52">
        <f t="shared" si="8"/>
        <v>500</v>
      </c>
      <c r="AL7" s="52">
        <f t="shared" si="9"/>
        <v>500</v>
      </c>
      <c r="AM7" s="52">
        <f t="shared" si="10"/>
        <v>500</v>
      </c>
      <c r="AN7" s="52">
        <f t="shared" si="10"/>
        <v>500</v>
      </c>
      <c r="AO7" s="52">
        <f t="shared" si="10"/>
        <v>500</v>
      </c>
      <c r="AP7" s="52">
        <f t="shared" si="10"/>
        <v>500</v>
      </c>
      <c r="AQ7" s="52">
        <f t="shared" si="10"/>
        <v>500</v>
      </c>
      <c r="AR7" s="52">
        <f t="shared" si="10"/>
        <v>500</v>
      </c>
      <c r="AS7" s="52">
        <f t="shared" si="10"/>
        <v>500</v>
      </c>
      <c r="AT7" s="52">
        <f t="shared" si="10"/>
        <v>500</v>
      </c>
      <c r="AU7" s="52">
        <f t="shared" si="10"/>
        <v>500</v>
      </c>
      <c r="AV7" s="52">
        <f t="shared" si="10"/>
        <v>500</v>
      </c>
      <c r="AW7" s="52">
        <f t="shared" si="10"/>
        <v>500</v>
      </c>
      <c r="AX7" s="52">
        <f t="shared" ref="AX7:AX14" si="13">AW7</f>
        <v>500</v>
      </c>
      <c r="AY7" s="52">
        <f t="shared" si="11"/>
        <v>500</v>
      </c>
      <c r="AZ7" s="52">
        <f t="shared" si="11"/>
        <v>500</v>
      </c>
      <c r="BA7" s="52">
        <f t="shared" si="11"/>
        <v>500</v>
      </c>
      <c r="BB7" s="52">
        <f t="shared" si="11"/>
        <v>500</v>
      </c>
      <c r="BC7" s="52">
        <f t="shared" si="11"/>
        <v>500</v>
      </c>
      <c r="BD7" s="52">
        <f t="shared" si="11"/>
        <v>500</v>
      </c>
      <c r="BE7" s="52">
        <f t="shared" si="11"/>
        <v>500</v>
      </c>
      <c r="BF7" s="52">
        <f t="shared" si="11"/>
        <v>500</v>
      </c>
      <c r="BG7" s="52">
        <f t="shared" si="11"/>
        <v>500</v>
      </c>
      <c r="BH7" s="52">
        <f t="shared" si="11"/>
        <v>500</v>
      </c>
      <c r="BI7" s="73">
        <f t="shared" si="4"/>
        <v>500</v>
      </c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44"/>
    </row>
    <row r="8" spans="1:86">
      <c r="A8" s="48" t="s">
        <v>197</v>
      </c>
      <c r="B8" s="52">
        <v>500</v>
      </c>
      <c r="C8" s="52">
        <f t="shared" si="5"/>
        <v>500</v>
      </c>
      <c r="D8" s="52">
        <f t="shared" si="5"/>
        <v>500</v>
      </c>
      <c r="E8" s="52">
        <f t="shared" si="5"/>
        <v>500</v>
      </c>
      <c r="F8" s="52">
        <f t="shared" si="5"/>
        <v>500</v>
      </c>
      <c r="G8" s="52">
        <f t="shared" si="5"/>
        <v>500</v>
      </c>
      <c r="H8" s="52">
        <f t="shared" si="5"/>
        <v>500</v>
      </c>
      <c r="I8" s="52">
        <f t="shared" si="5"/>
        <v>500</v>
      </c>
      <c r="J8" s="52">
        <f t="shared" si="5"/>
        <v>500</v>
      </c>
      <c r="K8" s="52">
        <f t="shared" si="5"/>
        <v>500</v>
      </c>
      <c r="L8" s="52">
        <f t="shared" si="5"/>
        <v>500</v>
      </c>
      <c r="M8" s="52">
        <f t="shared" si="5"/>
        <v>500</v>
      </c>
      <c r="N8" s="63">
        <f t="shared" si="6"/>
        <v>500</v>
      </c>
      <c r="O8" s="52">
        <f t="shared" si="7"/>
        <v>500</v>
      </c>
      <c r="P8" s="52">
        <f t="shared" si="7"/>
        <v>500</v>
      </c>
      <c r="Q8" s="52">
        <f t="shared" si="7"/>
        <v>500</v>
      </c>
      <c r="R8" s="52">
        <f t="shared" si="7"/>
        <v>500</v>
      </c>
      <c r="S8" s="52">
        <f t="shared" si="7"/>
        <v>500</v>
      </c>
      <c r="T8" s="52">
        <f t="shared" si="7"/>
        <v>500</v>
      </c>
      <c r="U8" s="52">
        <f t="shared" si="7"/>
        <v>500</v>
      </c>
      <c r="V8" s="52">
        <f t="shared" si="7"/>
        <v>500</v>
      </c>
      <c r="W8" s="52">
        <f t="shared" si="7"/>
        <v>500</v>
      </c>
      <c r="X8" s="52">
        <f t="shared" si="7"/>
        <v>500</v>
      </c>
      <c r="Y8" s="52">
        <f t="shared" si="7"/>
        <v>500</v>
      </c>
      <c r="Z8" s="52">
        <f t="shared" si="12"/>
        <v>500</v>
      </c>
      <c r="AA8" s="52">
        <f t="shared" si="8"/>
        <v>500</v>
      </c>
      <c r="AB8" s="52">
        <f t="shared" si="8"/>
        <v>500</v>
      </c>
      <c r="AC8" s="52">
        <f t="shared" si="8"/>
        <v>500</v>
      </c>
      <c r="AD8" s="52">
        <f t="shared" si="8"/>
        <v>500</v>
      </c>
      <c r="AE8" s="52">
        <f t="shared" si="8"/>
        <v>500</v>
      </c>
      <c r="AF8" s="52">
        <f t="shared" si="8"/>
        <v>500</v>
      </c>
      <c r="AG8" s="52">
        <f t="shared" si="8"/>
        <v>500</v>
      </c>
      <c r="AH8" s="52">
        <f t="shared" si="8"/>
        <v>500</v>
      </c>
      <c r="AI8" s="52">
        <f t="shared" si="8"/>
        <v>500</v>
      </c>
      <c r="AJ8" s="52">
        <f t="shared" si="8"/>
        <v>500</v>
      </c>
      <c r="AK8" s="52">
        <f t="shared" si="8"/>
        <v>500</v>
      </c>
      <c r="AL8" s="52">
        <f t="shared" si="9"/>
        <v>500</v>
      </c>
      <c r="AM8" s="52">
        <f t="shared" si="10"/>
        <v>500</v>
      </c>
      <c r="AN8" s="52">
        <f t="shared" si="10"/>
        <v>500</v>
      </c>
      <c r="AO8" s="52">
        <f t="shared" si="10"/>
        <v>500</v>
      </c>
      <c r="AP8" s="52">
        <f t="shared" si="10"/>
        <v>500</v>
      </c>
      <c r="AQ8" s="52">
        <f t="shared" si="10"/>
        <v>500</v>
      </c>
      <c r="AR8" s="52">
        <f t="shared" si="10"/>
        <v>500</v>
      </c>
      <c r="AS8" s="52">
        <f t="shared" si="10"/>
        <v>500</v>
      </c>
      <c r="AT8" s="52">
        <f t="shared" si="10"/>
        <v>500</v>
      </c>
      <c r="AU8" s="52">
        <f t="shared" si="10"/>
        <v>500</v>
      </c>
      <c r="AV8" s="52">
        <f t="shared" si="10"/>
        <v>500</v>
      </c>
      <c r="AW8" s="52">
        <f t="shared" si="10"/>
        <v>500</v>
      </c>
      <c r="AX8" s="52">
        <f t="shared" si="13"/>
        <v>500</v>
      </c>
      <c r="AY8" s="52">
        <f t="shared" si="11"/>
        <v>500</v>
      </c>
      <c r="AZ8" s="52">
        <f t="shared" si="11"/>
        <v>500</v>
      </c>
      <c r="BA8" s="52">
        <f t="shared" si="11"/>
        <v>500</v>
      </c>
      <c r="BB8" s="52">
        <f t="shared" si="11"/>
        <v>500</v>
      </c>
      <c r="BC8" s="52">
        <f t="shared" si="11"/>
        <v>500</v>
      </c>
      <c r="BD8" s="52">
        <f t="shared" si="11"/>
        <v>500</v>
      </c>
      <c r="BE8" s="52">
        <f t="shared" si="11"/>
        <v>500</v>
      </c>
      <c r="BF8" s="52">
        <f t="shared" si="11"/>
        <v>500</v>
      </c>
      <c r="BG8" s="52">
        <f t="shared" si="11"/>
        <v>500</v>
      </c>
      <c r="BH8" s="52">
        <f t="shared" si="11"/>
        <v>500</v>
      </c>
      <c r="BI8" s="73">
        <f t="shared" si="4"/>
        <v>500</v>
      </c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44"/>
    </row>
    <row r="9" spans="1:86">
      <c r="A9" s="48" t="s">
        <v>166</v>
      </c>
      <c r="B9" s="52">
        <v>3000</v>
      </c>
      <c r="C9" s="52">
        <v>3000</v>
      </c>
      <c r="D9" s="52">
        <f t="shared" si="5"/>
        <v>3000</v>
      </c>
      <c r="E9" s="52">
        <f t="shared" si="5"/>
        <v>3000</v>
      </c>
      <c r="F9" s="52">
        <v>0</v>
      </c>
      <c r="G9" s="52">
        <f t="shared" si="5"/>
        <v>0</v>
      </c>
      <c r="H9" s="52">
        <f t="shared" si="5"/>
        <v>0</v>
      </c>
      <c r="I9" s="52">
        <f t="shared" si="5"/>
        <v>0</v>
      </c>
      <c r="J9" s="52">
        <f t="shared" si="5"/>
        <v>0</v>
      </c>
      <c r="K9" s="52">
        <f t="shared" si="5"/>
        <v>0</v>
      </c>
      <c r="L9" s="52">
        <f t="shared" si="5"/>
        <v>0</v>
      </c>
      <c r="M9" s="52">
        <f t="shared" si="5"/>
        <v>0</v>
      </c>
      <c r="N9" s="63">
        <v>1500</v>
      </c>
      <c r="O9" s="52">
        <f t="shared" si="7"/>
        <v>1500</v>
      </c>
      <c r="P9" s="52">
        <f t="shared" si="7"/>
        <v>1500</v>
      </c>
      <c r="Q9" s="52">
        <f t="shared" si="7"/>
        <v>1500</v>
      </c>
      <c r="R9" s="52">
        <v>0</v>
      </c>
      <c r="S9" s="52">
        <f t="shared" si="7"/>
        <v>0</v>
      </c>
      <c r="T9" s="52">
        <f t="shared" si="7"/>
        <v>0</v>
      </c>
      <c r="U9" s="52">
        <f t="shared" si="7"/>
        <v>0</v>
      </c>
      <c r="V9" s="52">
        <f t="shared" si="7"/>
        <v>0</v>
      </c>
      <c r="W9" s="52">
        <f t="shared" si="7"/>
        <v>0</v>
      </c>
      <c r="X9" s="52">
        <f t="shared" si="7"/>
        <v>0</v>
      </c>
      <c r="Y9" s="52">
        <f t="shared" si="7"/>
        <v>0</v>
      </c>
      <c r="Z9" s="52">
        <v>1500</v>
      </c>
      <c r="AA9" s="52">
        <f t="shared" si="8"/>
        <v>1500</v>
      </c>
      <c r="AB9" s="52">
        <f t="shared" si="8"/>
        <v>1500</v>
      </c>
      <c r="AC9" s="52">
        <f t="shared" si="8"/>
        <v>1500</v>
      </c>
      <c r="AD9" s="52">
        <v>0</v>
      </c>
      <c r="AE9" s="52">
        <f t="shared" si="8"/>
        <v>0</v>
      </c>
      <c r="AF9" s="52">
        <f t="shared" si="8"/>
        <v>0</v>
      </c>
      <c r="AG9" s="52">
        <f t="shared" si="8"/>
        <v>0</v>
      </c>
      <c r="AH9" s="52">
        <f t="shared" si="8"/>
        <v>0</v>
      </c>
      <c r="AI9" s="52">
        <f t="shared" si="8"/>
        <v>0</v>
      </c>
      <c r="AJ9" s="52">
        <f t="shared" si="8"/>
        <v>0</v>
      </c>
      <c r="AK9" s="52">
        <f t="shared" si="8"/>
        <v>0</v>
      </c>
      <c r="AL9" s="52">
        <v>1500</v>
      </c>
      <c r="AM9" s="52">
        <f t="shared" si="10"/>
        <v>1500</v>
      </c>
      <c r="AN9" s="52">
        <f t="shared" si="10"/>
        <v>1500</v>
      </c>
      <c r="AO9" s="52">
        <f t="shared" si="10"/>
        <v>1500</v>
      </c>
      <c r="AP9" s="52">
        <v>0</v>
      </c>
      <c r="AQ9" s="52">
        <f t="shared" si="10"/>
        <v>0</v>
      </c>
      <c r="AR9" s="52">
        <f t="shared" si="10"/>
        <v>0</v>
      </c>
      <c r="AS9" s="52">
        <f t="shared" si="10"/>
        <v>0</v>
      </c>
      <c r="AT9" s="52">
        <f t="shared" si="10"/>
        <v>0</v>
      </c>
      <c r="AU9" s="52">
        <f t="shared" si="10"/>
        <v>0</v>
      </c>
      <c r="AV9" s="52">
        <f t="shared" si="10"/>
        <v>0</v>
      </c>
      <c r="AW9" s="52">
        <f t="shared" si="10"/>
        <v>0</v>
      </c>
      <c r="AX9" s="52">
        <v>1500</v>
      </c>
      <c r="AY9" s="52">
        <f t="shared" si="11"/>
        <v>1500</v>
      </c>
      <c r="AZ9" s="52">
        <f t="shared" si="11"/>
        <v>1500</v>
      </c>
      <c r="BA9" s="52">
        <f t="shared" si="11"/>
        <v>1500</v>
      </c>
      <c r="BB9" s="52">
        <v>0</v>
      </c>
      <c r="BC9" s="52">
        <f t="shared" si="11"/>
        <v>0</v>
      </c>
      <c r="BD9" s="52">
        <f t="shared" si="11"/>
        <v>0</v>
      </c>
      <c r="BE9" s="52">
        <f t="shared" si="11"/>
        <v>0</v>
      </c>
      <c r="BF9" s="52">
        <f t="shared" si="11"/>
        <v>0</v>
      </c>
      <c r="BG9" s="52">
        <f t="shared" si="11"/>
        <v>0</v>
      </c>
      <c r="BH9" s="52">
        <f t="shared" si="11"/>
        <v>0</v>
      </c>
      <c r="BI9" s="73">
        <f t="shared" si="4"/>
        <v>0</v>
      </c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44"/>
    </row>
    <row r="10" spans="1:86">
      <c r="A10" s="61" t="s">
        <v>28</v>
      </c>
      <c r="B10" s="62">
        <v>5000</v>
      </c>
      <c r="C10" s="52">
        <f t="shared" si="5"/>
        <v>5000</v>
      </c>
      <c r="D10" s="52">
        <f t="shared" si="5"/>
        <v>5000</v>
      </c>
      <c r="E10" s="52">
        <f t="shared" si="5"/>
        <v>5000</v>
      </c>
      <c r="F10" s="52">
        <f t="shared" si="5"/>
        <v>5000</v>
      </c>
      <c r="G10" s="52">
        <f t="shared" si="5"/>
        <v>5000</v>
      </c>
      <c r="H10" s="52">
        <f t="shared" si="5"/>
        <v>5000</v>
      </c>
      <c r="I10" s="52">
        <f t="shared" si="5"/>
        <v>5000</v>
      </c>
      <c r="J10" s="52">
        <f t="shared" si="5"/>
        <v>5000</v>
      </c>
      <c r="K10" s="52">
        <f t="shared" si="5"/>
        <v>5000</v>
      </c>
      <c r="L10" s="52">
        <f t="shared" si="5"/>
        <v>5000</v>
      </c>
      <c r="M10" s="52">
        <f t="shared" si="5"/>
        <v>5000</v>
      </c>
      <c r="N10" s="63">
        <v>6000</v>
      </c>
      <c r="O10" s="52">
        <f t="shared" si="7"/>
        <v>6000</v>
      </c>
      <c r="P10" s="52">
        <f t="shared" si="7"/>
        <v>6000</v>
      </c>
      <c r="Q10" s="52">
        <f t="shared" si="7"/>
        <v>6000</v>
      </c>
      <c r="R10" s="52">
        <f t="shared" si="7"/>
        <v>6000</v>
      </c>
      <c r="S10" s="52">
        <f t="shared" si="7"/>
        <v>6000</v>
      </c>
      <c r="T10" s="52">
        <f t="shared" si="7"/>
        <v>6000</v>
      </c>
      <c r="U10" s="52">
        <f t="shared" si="7"/>
        <v>6000</v>
      </c>
      <c r="V10" s="52">
        <f t="shared" si="7"/>
        <v>6000</v>
      </c>
      <c r="W10" s="52">
        <f t="shared" si="7"/>
        <v>6000</v>
      </c>
      <c r="X10" s="52">
        <f t="shared" si="7"/>
        <v>6000</v>
      </c>
      <c r="Y10" s="52">
        <f t="shared" si="7"/>
        <v>6000</v>
      </c>
      <c r="Z10" s="52">
        <v>8000</v>
      </c>
      <c r="AA10" s="52">
        <f t="shared" si="8"/>
        <v>8000</v>
      </c>
      <c r="AB10" s="52">
        <f t="shared" si="8"/>
        <v>8000</v>
      </c>
      <c r="AC10" s="52">
        <f t="shared" si="8"/>
        <v>8000</v>
      </c>
      <c r="AD10" s="52">
        <f t="shared" si="8"/>
        <v>8000</v>
      </c>
      <c r="AE10" s="52">
        <f t="shared" si="8"/>
        <v>8000</v>
      </c>
      <c r="AF10" s="52">
        <f t="shared" si="8"/>
        <v>8000</v>
      </c>
      <c r="AG10" s="52">
        <f t="shared" si="8"/>
        <v>8000</v>
      </c>
      <c r="AH10" s="52">
        <f t="shared" si="8"/>
        <v>8000</v>
      </c>
      <c r="AI10" s="52">
        <f t="shared" si="8"/>
        <v>8000</v>
      </c>
      <c r="AJ10" s="52">
        <f t="shared" si="8"/>
        <v>8000</v>
      </c>
      <c r="AK10" s="52">
        <f t="shared" si="8"/>
        <v>8000</v>
      </c>
      <c r="AL10" s="52">
        <f t="shared" si="9"/>
        <v>8000</v>
      </c>
      <c r="AM10" s="52">
        <f t="shared" si="10"/>
        <v>8000</v>
      </c>
      <c r="AN10" s="52">
        <f t="shared" si="10"/>
        <v>8000</v>
      </c>
      <c r="AO10" s="52">
        <f t="shared" si="10"/>
        <v>8000</v>
      </c>
      <c r="AP10" s="52">
        <f t="shared" si="10"/>
        <v>8000</v>
      </c>
      <c r="AQ10" s="52">
        <f t="shared" si="10"/>
        <v>8000</v>
      </c>
      <c r="AR10" s="52">
        <f t="shared" si="10"/>
        <v>8000</v>
      </c>
      <c r="AS10" s="52">
        <f t="shared" si="10"/>
        <v>8000</v>
      </c>
      <c r="AT10" s="52">
        <f t="shared" si="10"/>
        <v>8000</v>
      </c>
      <c r="AU10" s="52">
        <f t="shared" si="10"/>
        <v>8000</v>
      </c>
      <c r="AV10" s="52">
        <f t="shared" si="10"/>
        <v>8000</v>
      </c>
      <c r="AW10" s="52">
        <f t="shared" si="10"/>
        <v>8000</v>
      </c>
      <c r="AX10" s="52">
        <v>10000</v>
      </c>
      <c r="AY10" s="52">
        <f t="shared" si="11"/>
        <v>10000</v>
      </c>
      <c r="AZ10" s="52">
        <f t="shared" si="11"/>
        <v>10000</v>
      </c>
      <c r="BA10" s="52">
        <f t="shared" si="11"/>
        <v>10000</v>
      </c>
      <c r="BB10" s="52">
        <f t="shared" si="11"/>
        <v>10000</v>
      </c>
      <c r="BC10" s="52">
        <f t="shared" si="11"/>
        <v>10000</v>
      </c>
      <c r="BD10" s="52">
        <f t="shared" si="11"/>
        <v>10000</v>
      </c>
      <c r="BE10" s="52">
        <f t="shared" si="11"/>
        <v>10000</v>
      </c>
      <c r="BF10" s="52">
        <f t="shared" si="11"/>
        <v>10000</v>
      </c>
      <c r="BG10" s="52">
        <f t="shared" si="11"/>
        <v>10000</v>
      </c>
      <c r="BH10" s="52">
        <f t="shared" si="11"/>
        <v>10000</v>
      </c>
      <c r="BI10" s="73">
        <f t="shared" si="4"/>
        <v>10000</v>
      </c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44"/>
    </row>
    <row r="11" spans="1:86">
      <c r="A11" s="61" t="s">
        <v>23</v>
      </c>
      <c r="B11" s="62">
        <v>540</v>
      </c>
      <c r="C11" s="52">
        <f t="shared" si="5"/>
        <v>540</v>
      </c>
      <c r="D11" s="52">
        <f t="shared" si="5"/>
        <v>540</v>
      </c>
      <c r="E11" s="52">
        <f t="shared" si="5"/>
        <v>540</v>
      </c>
      <c r="F11" s="52">
        <f t="shared" si="5"/>
        <v>540</v>
      </c>
      <c r="G11" s="52">
        <f t="shared" si="5"/>
        <v>540</v>
      </c>
      <c r="H11" s="52">
        <f t="shared" si="5"/>
        <v>540</v>
      </c>
      <c r="I11" s="52">
        <f t="shared" si="5"/>
        <v>540</v>
      </c>
      <c r="J11" s="52">
        <f t="shared" si="5"/>
        <v>540</v>
      </c>
      <c r="K11" s="52">
        <f t="shared" si="5"/>
        <v>540</v>
      </c>
      <c r="L11" s="52">
        <f t="shared" si="5"/>
        <v>540</v>
      </c>
      <c r="M11" s="52">
        <f t="shared" si="5"/>
        <v>540</v>
      </c>
      <c r="N11" s="63">
        <f t="shared" si="6"/>
        <v>540</v>
      </c>
      <c r="O11" s="52">
        <f t="shared" si="7"/>
        <v>540</v>
      </c>
      <c r="P11" s="52">
        <f t="shared" si="7"/>
        <v>540</v>
      </c>
      <c r="Q11" s="52">
        <f t="shared" si="7"/>
        <v>540</v>
      </c>
      <c r="R11" s="52">
        <f t="shared" si="7"/>
        <v>540</v>
      </c>
      <c r="S11" s="52">
        <f t="shared" si="7"/>
        <v>540</v>
      </c>
      <c r="T11" s="52">
        <f t="shared" si="7"/>
        <v>540</v>
      </c>
      <c r="U11" s="52">
        <f t="shared" si="7"/>
        <v>540</v>
      </c>
      <c r="V11" s="52">
        <f t="shared" si="7"/>
        <v>540</v>
      </c>
      <c r="W11" s="52">
        <f t="shared" si="7"/>
        <v>540</v>
      </c>
      <c r="X11" s="52">
        <f t="shared" si="7"/>
        <v>540</v>
      </c>
      <c r="Y11" s="52">
        <f t="shared" si="7"/>
        <v>540</v>
      </c>
      <c r="Z11" s="52">
        <f t="shared" si="12"/>
        <v>540</v>
      </c>
      <c r="AA11" s="52">
        <f t="shared" si="8"/>
        <v>540</v>
      </c>
      <c r="AB11" s="52">
        <f t="shared" si="8"/>
        <v>540</v>
      </c>
      <c r="AC11" s="52">
        <f t="shared" si="8"/>
        <v>540</v>
      </c>
      <c r="AD11" s="52">
        <f t="shared" si="8"/>
        <v>540</v>
      </c>
      <c r="AE11" s="52">
        <f t="shared" si="8"/>
        <v>540</v>
      </c>
      <c r="AF11" s="52">
        <f t="shared" si="8"/>
        <v>540</v>
      </c>
      <c r="AG11" s="52">
        <f t="shared" si="8"/>
        <v>540</v>
      </c>
      <c r="AH11" s="52">
        <f t="shared" si="8"/>
        <v>540</v>
      </c>
      <c r="AI11" s="52">
        <f t="shared" si="8"/>
        <v>540</v>
      </c>
      <c r="AJ11" s="52">
        <f t="shared" si="8"/>
        <v>540</v>
      </c>
      <c r="AK11" s="52">
        <f t="shared" si="8"/>
        <v>540</v>
      </c>
      <c r="AL11" s="52">
        <f t="shared" si="9"/>
        <v>540</v>
      </c>
      <c r="AM11" s="52">
        <f t="shared" si="10"/>
        <v>540</v>
      </c>
      <c r="AN11" s="52">
        <f t="shared" si="10"/>
        <v>540</v>
      </c>
      <c r="AO11" s="52">
        <f t="shared" si="10"/>
        <v>540</v>
      </c>
      <c r="AP11" s="52">
        <f t="shared" si="10"/>
        <v>540</v>
      </c>
      <c r="AQ11" s="52">
        <f t="shared" si="10"/>
        <v>540</v>
      </c>
      <c r="AR11" s="52">
        <f t="shared" si="10"/>
        <v>540</v>
      </c>
      <c r="AS11" s="52">
        <f t="shared" si="10"/>
        <v>540</v>
      </c>
      <c r="AT11" s="52">
        <f t="shared" si="10"/>
        <v>540</v>
      </c>
      <c r="AU11" s="52">
        <f t="shared" si="10"/>
        <v>540</v>
      </c>
      <c r="AV11" s="52">
        <f t="shared" si="10"/>
        <v>540</v>
      </c>
      <c r="AW11" s="52">
        <f t="shared" si="10"/>
        <v>540</v>
      </c>
      <c r="AX11" s="52">
        <f t="shared" si="13"/>
        <v>540</v>
      </c>
      <c r="AY11" s="52">
        <f t="shared" si="11"/>
        <v>540</v>
      </c>
      <c r="AZ11" s="52">
        <f t="shared" si="11"/>
        <v>540</v>
      </c>
      <c r="BA11" s="52">
        <f t="shared" si="11"/>
        <v>540</v>
      </c>
      <c r="BB11" s="52">
        <f t="shared" si="11"/>
        <v>540</v>
      </c>
      <c r="BC11" s="52">
        <f t="shared" si="11"/>
        <v>540</v>
      </c>
      <c r="BD11" s="52">
        <f t="shared" si="11"/>
        <v>540</v>
      </c>
      <c r="BE11" s="52">
        <f t="shared" si="11"/>
        <v>540</v>
      </c>
      <c r="BF11" s="52">
        <f t="shared" si="11"/>
        <v>540</v>
      </c>
      <c r="BG11" s="52">
        <f t="shared" si="11"/>
        <v>540</v>
      </c>
      <c r="BH11" s="52">
        <f t="shared" si="11"/>
        <v>540</v>
      </c>
      <c r="BI11" s="73">
        <f t="shared" si="4"/>
        <v>540</v>
      </c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44"/>
    </row>
    <row r="12" spans="1:86">
      <c r="A12" s="61" t="s">
        <v>167</v>
      </c>
      <c r="B12" s="62">
        <v>300</v>
      </c>
      <c r="C12" s="52">
        <f t="shared" si="5"/>
        <v>300</v>
      </c>
      <c r="D12" s="52">
        <f t="shared" si="5"/>
        <v>300</v>
      </c>
      <c r="E12" s="52">
        <f t="shared" si="5"/>
        <v>300</v>
      </c>
      <c r="F12" s="52">
        <f t="shared" si="5"/>
        <v>300</v>
      </c>
      <c r="G12" s="52">
        <f t="shared" si="5"/>
        <v>300</v>
      </c>
      <c r="H12" s="52">
        <f t="shared" si="5"/>
        <v>300</v>
      </c>
      <c r="I12" s="52">
        <f t="shared" si="5"/>
        <v>300</v>
      </c>
      <c r="J12" s="52">
        <f t="shared" si="5"/>
        <v>300</v>
      </c>
      <c r="K12" s="52">
        <f t="shared" si="5"/>
        <v>300</v>
      </c>
      <c r="L12" s="52">
        <f t="shared" si="5"/>
        <v>300</v>
      </c>
      <c r="M12" s="52">
        <f t="shared" si="5"/>
        <v>300</v>
      </c>
      <c r="N12" s="63">
        <f t="shared" si="6"/>
        <v>300</v>
      </c>
      <c r="O12" s="52">
        <f t="shared" si="7"/>
        <v>300</v>
      </c>
      <c r="P12" s="52">
        <f t="shared" si="7"/>
        <v>300</v>
      </c>
      <c r="Q12" s="52">
        <f t="shared" si="7"/>
        <v>300</v>
      </c>
      <c r="R12" s="52">
        <f t="shared" si="7"/>
        <v>300</v>
      </c>
      <c r="S12" s="52">
        <f t="shared" si="7"/>
        <v>300</v>
      </c>
      <c r="T12" s="52">
        <f t="shared" si="7"/>
        <v>300</v>
      </c>
      <c r="U12" s="52">
        <f t="shared" si="7"/>
        <v>300</v>
      </c>
      <c r="V12" s="52">
        <f t="shared" si="7"/>
        <v>300</v>
      </c>
      <c r="W12" s="52">
        <f t="shared" si="7"/>
        <v>300</v>
      </c>
      <c r="X12" s="52">
        <f t="shared" si="7"/>
        <v>300</v>
      </c>
      <c r="Y12" s="52">
        <f t="shared" si="7"/>
        <v>300</v>
      </c>
      <c r="Z12" s="52">
        <v>400</v>
      </c>
      <c r="AA12" s="52">
        <f t="shared" si="8"/>
        <v>400</v>
      </c>
      <c r="AB12" s="52">
        <f t="shared" si="8"/>
        <v>400</v>
      </c>
      <c r="AC12" s="52">
        <f t="shared" si="8"/>
        <v>400</v>
      </c>
      <c r="AD12" s="52">
        <f t="shared" si="8"/>
        <v>400</v>
      </c>
      <c r="AE12" s="52">
        <f t="shared" si="8"/>
        <v>400</v>
      </c>
      <c r="AF12" s="52">
        <f t="shared" si="8"/>
        <v>400</v>
      </c>
      <c r="AG12" s="52">
        <f t="shared" si="8"/>
        <v>400</v>
      </c>
      <c r="AH12" s="52">
        <f t="shared" si="8"/>
        <v>400</v>
      </c>
      <c r="AI12" s="52">
        <f t="shared" si="8"/>
        <v>400</v>
      </c>
      <c r="AJ12" s="52">
        <f t="shared" si="8"/>
        <v>400</v>
      </c>
      <c r="AK12" s="52">
        <f t="shared" si="8"/>
        <v>400</v>
      </c>
      <c r="AL12" s="52">
        <f t="shared" si="9"/>
        <v>400</v>
      </c>
      <c r="AM12" s="52">
        <f t="shared" si="10"/>
        <v>400</v>
      </c>
      <c r="AN12" s="52">
        <f t="shared" si="10"/>
        <v>400</v>
      </c>
      <c r="AO12" s="52">
        <f t="shared" si="10"/>
        <v>400</v>
      </c>
      <c r="AP12" s="52">
        <f t="shared" si="10"/>
        <v>400</v>
      </c>
      <c r="AQ12" s="52">
        <f t="shared" si="10"/>
        <v>400</v>
      </c>
      <c r="AR12" s="52">
        <f t="shared" si="10"/>
        <v>400</v>
      </c>
      <c r="AS12" s="52">
        <f t="shared" si="10"/>
        <v>400</v>
      </c>
      <c r="AT12" s="52">
        <f t="shared" si="10"/>
        <v>400</v>
      </c>
      <c r="AU12" s="52">
        <f t="shared" si="10"/>
        <v>400</v>
      </c>
      <c r="AV12" s="52">
        <f t="shared" si="10"/>
        <v>400</v>
      </c>
      <c r="AW12" s="52">
        <f t="shared" si="10"/>
        <v>400</v>
      </c>
      <c r="AX12" s="52">
        <v>500</v>
      </c>
      <c r="AY12" s="52">
        <f t="shared" si="11"/>
        <v>500</v>
      </c>
      <c r="AZ12" s="52">
        <f t="shared" si="11"/>
        <v>500</v>
      </c>
      <c r="BA12" s="52">
        <f t="shared" si="11"/>
        <v>500</v>
      </c>
      <c r="BB12" s="52">
        <f t="shared" si="11"/>
        <v>500</v>
      </c>
      <c r="BC12" s="52">
        <f t="shared" si="11"/>
        <v>500</v>
      </c>
      <c r="BD12" s="52">
        <f t="shared" si="11"/>
        <v>500</v>
      </c>
      <c r="BE12" s="52">
        <f t="shared" si="11"/>
        <v>500</v>
      </c>
      <c r="BF12" s="52">
        <f t="shared" si="11"/>
        <v>500</v>
      </c>
      <c r="BG12" s="52">
        <f t="shared" si="11"/>
        <v>500</v>
      </c>
      <c r="BH12" s="52">
        <f t="shared" si="11"/>
        <v>500</v>
      </c>
      <c r="BI12" s="73">
        <f t="shared" si="4"/>
        <v>500</v>
      </c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44"/>
    </row>
    <row r="13" spans="1:86">
      <c r="A13" s="61" t="s">
        <v>84</v>
      </c>
      <c r="B13" s="62">
        <v>300</v>
      </c>
      <c r="C13" s="52">
        <f t="shared" si="5"/>
        <v>300</v>
      </c>
      <c r="D13" s="52">
        <f t="shared" si="5"/>
        <v>300</v>
      </c>
      <c r="E13" s="52">
        <f t="shared" si="5"/>
        <v>300</v>
      </c>
      <c r="F13" s="52">
        <f t="shared" si="5"/>
        <v>300</v>
      </c>
      <c r="G13" s="52">
        <f t="shared" si="5"/>
        <v>300</v>
      </c>
      <c r="H13" s="52">
        <f t="shared" si="5"/>
        <v>300</v>
      </c>
      <c r="I13" s="52">
        <f t="shared" si="5"/>
        <v>300</v>
      </c>
      <c r="J13" s="52">
        <f t="shared" si="5"/>
        <v>300</v>
      </c>
      <c r="K13" s="52">
        <f t="shared" si="5"/>
        <v>300</v>
      </c>
      <c r="L13" s="52">
        <f t="shared" si="5"/>
        <v>300</v>
      </c>
      <c r="M13" s="52">
        <f t="shared" si="5"/>
        <v>300</v>
      </c>
      <c r="N13" s="63">
        <f t="shared" si="6"/>
        <v>300</v>
      </c>
      <c r="O13" s="52">
        <f t="shared" si="7"/>
        <v>300</v>
      </c>
      <c r="P13" s="52">
        <f t="shared" si="7"/>
        <v>300</v>
      </c>
      <c r="Q13" s="52">
        <f t="shared" si="7"/>
        <v>300</v>
      </c>
      <c r="R13" s="52">
        <f t="shared" si="7"/>
        <v>300</v>
      </c>
      <c r="S13" s="52">
        <f t="shared" si="7"/>
        <v>300</v>
      </c>
      <c r="T13" s="52">
        <f t="shared" si="7"/>
        <v>300</v>
      </c>
      <c r="U13" s="52">
        <f t="shared" si="7"/>
        <v>300</v>
      </c>
      <c r="V13" s="52">
        <f t="shared" si="7"/>
        <v>300</v>
      </c>
      <c r="W13" s="52">
        <f t="shared" si="7"/>
        <v>300</v>
      </c>
      <c r="X13" s="52">
        <f t="shared" si="7"/>
        <v>300</v>
      </c>
      <c r="Y13" s="52">
        <f t="shared" si="7"/>
        <v>300</v>
      </c>
      <c r="Z13" s="52">
        <v>400</v>
      </c>
      <c r="AA13" s="52">
        <f t="shared" si="8"/>
        <v>400</v>
      </c>
      <c r="AB13" s="52">
        <f t="shared" si="8"/>
        <v>400</v>
      </c>
      <c r="AC13" s="52">
        <f t="shared" si="8"/>
        <v>400</v>
      </c>
      <c r="AD13" s="52">
        <f t="shared" si="8"/>
        <v>400</v>
      </c>
      <c r="AE13" s="52">
        <f t="shared" si="8"/>
        <v>400</v>
      </c>
      <c r="AF13" s="52">
        <f t="shared" si="8"/>
        <v>400</v>
      </c>
      <c r="AG13" s="52">
        <f t="shared" si="8"/>
        <v>400</v>
      </c>
      <c r="AH13" s="52">
        <f t="shared" si="8"/>
        <v>400</v>
      </c>
      <c r="AI13" s="52">
        <f t="shared" si="8"/>
        <v>400</v>
      </c>
      <c r="AJ13" s="52">
        <f t="shared" si="8"/>
        <v>400</v>
      </c>
      <c r="AK13" s="52">
        <f t="shared" si="8"/>
        <v>400</v>
      </c>
      <c r="AL13" s="52">
        <f t="shared" si="9"/>
        <v>400</v>
      </c>
      <c r="AM13" s="52">
        <f t="shared" si="10"/>
        <v>400</v>
      </c>
      <c r="AN13" s="52">
        <f t="shared" si="10"/>
        <v>400</v>
      </c>
      <c r="AO13" s="52">
        <f t="shared" si="10"/>
        <v>400</v>
      </c>
      <c r="AP13" s="52">
        <f t="shared" si="10"/>
        <v>400</v>
      </c>
      <c r="AQ13" s="52">
        <f t="shared" si="10"/>
        <v>400</v>
      </c>
      <c r="AR13" s="52">
        <f t="shared" si="10"/>
        <v>400</v>
      </c>
      <c r="AS13" s="52">
        <f t="shared" si="10"/>
        <v>400</v>
      </c>
      <c r="AT13" s="52">
        <f t="shared" si="10"/>
        <v>400</v>
      </c>
      <c r="AU13" s="52">
        <f t="shared" si="10"/>
        <v>400</v>
      </c>
      <c r="AV13" s="52">
        <f t="shared" si="10"/>
        <v>400</v>
      </c>
      <c r="AW13" s="52">
        <f t="shared" si="10"/>
        <v>400</v>
      </c>
      <c r="AX13" s="52">
        <v>500</v>
      </c>
      <c r="AY13" s="52">
        <f t="shared" si="11"/>
        <v>500</v>
      </c>
      <c r="AZ13" s="52">
        <f t="shared" si="11"/>
        <v>500</v>
      </c>
      <c r="BA13" s="52">
        <f t="shared" si="11"/>
        <v>500</v>
      </c>
      <c r="BB13" s="52">
        <f t="shared" si="11"/>
        <v>500</v>
      </c>
      <c r="BC13" s="52">
        <f t="shared" si="11"/>
        <v>500</v>
      </c>
      <c r="BD13" s="52">
        <f t="shared" si="11"/>
        <v>500</v>
      </c>
      <c r="BE13" s="52">
        <f t="shared" si="11"/>
        <v>500</v>
      </c>
      <c r="BF13" s="52">
        <f t="shared" si="11"/>
        <v>500</v>
      </c>
      <c r="BG13" s="52">
        <f t="shared" si="11"/>
        <v>500</v>
      </c>
      <c r="BH13" s="52">
        <f t="shared" si="11"/>
        <v>500</v>
      </c>
      <c r="BI13" s="73">
        <f t="shared" si="4"/>
        <v>500</v>
      </c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44"/>
    </row>
    <row r="14" spans="1:86">
      <c r="A14" s="61" t="s">
        <v>198</v>
      </c>
      <c r="B14" s="62">
        <v>200</v>
      </c>
      <c r="C14" s="52">
        <f t="shared" si="5"/>
        <v>200</v>
      </c>
      <c r="D14" s="52">
        <f t="shared" si="5"/>
        <v>200</v>
      </c>
      <c r="E14" s="52">
        <f t="shared" si="5"/>
        <v>200</v>
      </c>
      <c r="F14" s="52">
        <f t="shared" si="5"/>
        <v>200</v>
      </c>
      <c r="G14" s="52">
        <f t="shared" si="5"/>
        <v>200</v>
      </c>
      <c r="H14" s="52">
        <f t="shared" si="5"/>
        <v>200</v>
      </c>
      <c r="I14" s="52">
        <f t="shared" si="5"/>
        <v>200</v>
      </c>
      <c r="J14" s="52">
        <f t="shared" si="5"/>
        <v>200</v>
      </c>
      <c r="K14" s="52">
        <f t="shared" si="5"/>
        <v>200</v>
      </c>
      <c r="L14" s="52">
        <f t="shared" si="5"/>
        <v>200</v>
      </c>
      <c r="M14" s="52">
        <f t="shared" si="5"/>
        <v>200</v>
      </c>
      <c r="N14" s="63">
        <f t="shared" si="6"/>
        <v>200</v>
      </c>
      <c r="O14" s="52">
        <f t="shared" si="7"/>
        <v>200</v>
      </c>
      <c r="P14" s="52">
        <f t="shared" si="7"/>
        <v>200</v>
      </c>
      <c r="Q14" s="52">
        <f t="shared" si="7"/>
        <v>200</v>
      </c>
      <c r="R14" s="52">
        <f t="shared" si="7"/>
        <v>200</v>
      </c>
      <c r="S14" s="52">
        <f t="shared" si="7"/>
        <v>200</v>
      </c>
      <c r="T14" s="52">
        <f t="shared" si="7"/>
        <v>200</v>
      </c>
      <c r="U14" s="52">
        <f t="shared" si="7"/>
        <v>200</v>
      </c>
      <c r="V14" s="52">
        <f t="shared" si="7"/>
        <v>200</v>
      </c>
      <c r="W14" s="52">
        <f t="shared" si="7"/>
        <v>200</v>
      </c>
      <c r="X14" s="52">
        <f t="shared" si="7"/>
        <v>200</v>
      </c>
      <c r="Y14" s="52">
        <f t="shared" si="7"/>
        <v>200</v>
      </c>
      <c r="Z14" s="52">
        <f t="shared" si="12"/>
        <v>200</v>
      </c>
      <c r="AA14" s="52">
        <f t="shared" si="8"/>
        <v>200</v>
      </c>
      <c r="AB14" s="52">
        <f t="shared" si="8"/>
        <v>200</v>
      </c>
      <c r="AC14" s="52">
        <f t="shared" si="8"/>
        <v>200</v>
      </c>
      <c r="AD14" s="52">
        <f t="shared" si="8"/>
        <v>200</v>
      </c>
      <c r="AE14" s="52">
        <f t="shared" si="8"/>
        <v>200</v>
      </c>
      <c r="AF14" s="52">
        <f t="shared" si="8"/>
        <v>200</v>
      </c>
      <c r="AG14" s="52">
        <f t="shared" si="8"/>
        <v>200</v>
      </c>
      <c r="AH14" s="52">
        <f t="shared" si="8"/>
        <v>200</v>
      </c>
      <c r="AI14" s="52">
        <f t="shared" si="8"/>
        <v>200</v>
      </c>
      <c r="AJ14" s="52">
        <f t="shared" si="8"/>
        <v>200</v>
      </c>
      <c r="AK14" s="52">
        <f t="shared" si="8"/>
        <v>200</v>
      </c>
      <c r="AL14" s="52">
        <f t="shared" si="9"/>
        <v>200</v>
      </c>
      <c r="AM14" s="52">
        <f t="shared" si="10"/>
        <v>200</v>
      </c>
      <c r="AN14" s="52">
        <f t="shared" si="10"/>
        <v>200</v>
      </c>
      <c r="AO14" s="52">
        <f t="shared" si="10"/>
        <v>200</v>
      </c>
      <c r="AP14" s="52">
        <f t="shared" si="10"/>
        <v>200</v>
      </c>
      <c r="AQ14" s="52">
        <f t="shared" si="10"/>
        <v>200</v>
      </c>
      <c r="AR14" s="52">
        <f t="shared" si="10"/>
        <v>200</v>
      </c>
      <c r="AS14" s="52">
        <f t="shared" si="10"/>
        <v>200</v>
      </c>
      <c r="AT14" s="52">
        <f t="shared" si="10"/>
        <v>200</v>
      </c>
      <c r="AU14" s="52">
        <f t="shared" si="10"/>
        <v>200</v>
      </c>
      <c r="AV14" s="52">
        <f t="shared" si="10"/>
        <v>200</v>
      </c>
      <c r="AW14" s="52">
        <f t="shared" si="10"/>
        <v>200</v>
      </c>
      <c r="AX14" s="52">
        <f t="shared" si="13"/>
        <v>200</v>
      </c>
      <c r="AY14" s="52">
        <f t="shared" si="11"/>
        <v>200</v>
      </c>
      <c r="AZ14" s="52">
        <f t="shared" si="11"/>
        <v>200</v>
      </c>
      <c r="BA14" s="52">
        <f t="shared" si="11"/>
        <v>200</v>
      </c>
      <c r="BB14" s="52">
        <f t="shared" si="11"/>
        <v>200</v>
      </c>
      <c r="BC14" s="52">
        <f t="shared" si="11"/>
        <v>200</v>
      </c>
      <c r="BD14" s="52">
        <f t="shared" si="11"/>
        <v>200</v>
      </c>
      <c r="BE14" s="52">
        <f t="shared" si="11"/>
        <v>200</v>
      </c>
      <c r="BF14" s="52">
        <f t="shared" si="11"/>
        <v>200</v>
      </c>
      <c r="BG14" s="52">
        <f t="shared" si="11"/>
        <v>200</v>
      </c>
      <c r="BH14" s="52">
        <f t="shared" si="11"/>
        <v>200</v>
      </c>
      <c r="BI14" s="73">
        <f t="shared" si="4"/>
        <v>200</v>
      </c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44"/>
    </row>
    <row r="15" spans="1:86">
      <c r="A15" s="61" t="s">
        <v>168</v>
      </c>
      <c r="B15" s="62">
        <v>1000</v>
      </c>
      <c r="C15" s="62">
        <v>1000</v>
      </c>
      <c r="D15" s="62">
        <f>B15</f>
        <v>1000</v>
      </c>
      <c r="E15" s="62">
        <f t="shared" ref="E15:BI16" si="14">C15</f>
        <v>1000</v>
      </c>
      <c r="F15" s="62">
        <f t="shared" si="14"/>
        <v>1000</v>
      </c>
      <c r="G15" s="62">
        <f t="shared" si="14"/>
        <v>1000</v>
      </c>
      <c r="H15" s="62">
        <f t="shared" si="14"/>
        <v>1000</v>
      </c>
      <c r="I15" s="62">
        <f t="shared" si="14"/>
        <v>1000</v>
      </c>
      <c r="J15" s="62">
        <f t="shared" si="14"/>
        <v>1000</v>
      </c>
      <c r="K15" s="62">
        <f t="shared" si="14"/>
        <v>1000</v>
      </c>
      <c r="L15" s="62">
        <f t="shared" si="14"/>
        <v>1000</v>
      </c>
      <c r="M15" s="62">
        <f t="shared" si="14"/>
        <v>1000</v>
      </c>
      <c r="N15" s="62">
        <f t="shared" si="14"/>
        <v>1000</v>
      </c>
      <c r="O15" s="62">
        <f t="shared" si="14"/>
        <v>1000</v>
      </c>
      <c r="P15" s="62">
        <f t="shared" si="14"/>
        <v>1000</v>
      </c>
      <c r="Q15" s="62">
        <f t="shared" si="14"/>
        <v>1000</v>
      </c>
      <c r="R15" s="62">
        <f t="shared" si="14"/>
        <v>1000</v>
      </c>
      <c r="S15" s="62">
        <f t="shared" si="14"/>
        <v>1000</v>
      </c>
      <c r="T15" s="62">
        <f t="shared" si="14"/>
        <v>1000</v>
      </c>
      <c r="U15" s="62">
        <f t="shared" si="14"/>
        <v>1000</v>
      </c>
      <c r="V15" s="62">
        <f t="shared" si="14"/>
        <v>1000</v>
      </c>
      <c r="W15" s="62">
        <f t="shared" si="14"/>
        <v>1000</v>
      </c>
      <c r="X15" s="62">
        <f t="shared" si="14"/>
        <v>1000</v>
      </c>
      <c r="Y15" s="62">
        <f t="shared" si="14"/>
        <v>1000</v>
      </c>
      <c r="Z15" s="62">
        <v>1200</v>
      </c>
      <c r="AA15" s="62">
        <v>1200</v>
      </c>
      <c r="AB15" s="62">
        <f t="shared" si="14"/>
        <v>1200</v>
      </c>
      <c r="AC15" s="62">
        <f t="shared" si="14"/>
        <v>1200</v>
      </c>
      <c r="AD15" s="62">
        <f t="shared" si="14"/>
        <v>1200</v>
      </c>
      <c r="AE15" s="62">
        <f t="shared" si="14"/>
        <v>1200</v>
      </c>
      <c r="AF15" s="62">
        <f t="shared" si="14"/>
        <v>1200</v>
      </c>
      <c r="AG15" s="62">
        <f t="shared" si="14"/>
        <v>1200</v>
      </c>
      <c r="AH15" s="62">
        <f t="shared" si="14"/>
        <v>1200</v>
      </c>
      <c r="AI15" s="62">
        <f t="shared" si="14"/>
        <v>1200</v>
      </c>
      <c r="AJ15" s="62">
        <f t="shared" si="14"/>
        <v>1200</v>
      </c>
      <c r="AK15" s="62">
        <f t="shared" si="14"/>
        <v>1200</v>
      </c>
      <c r="AL15" s="62">
        <v>1500</v>
      </c>
      <c r="AM15" s="62">
        <v>1500</v>
      </c>
      <c r="AN15" s="62">
        <f t="shared" si="14"/>
        <v>1500</v>
      </c>
      <c r="AO15" s="62">
        <f t="shared" si="14"/>
        <v>1500</v>
      </c>
      <c r="AP15" s="62">
        <f t="shared" si="14"/>
        <v>1500</v>
      </c>
      <c r="AQ15" s="62">
        <f t="shared" si="14"/>
        <v>1500</v>
      </c>
      <c r="AR15" s="62">
        <f t="shared" si="14"/>
        <v>1500</v>
      </c>
      <c r="AS15" s="62">
        <f t="shared" si="14"/>
        <v>1500</v>
      </c>
      <c r="AT15" s="62">
        <f t="shared" si="14"/>
        <v>1500</v>
      </c>
      <c r="AU15" s="62">
        <f t="shared" si="14"/>
        <v>1500</v>
      </c>
      <c r="AV15" s="62">
        <f t="shared" si="14"/>
        <v>1500</v>
      </c>
      <c r="AW15" s="62">
        <f t="shared" si="14"/>
        <v>1500</v>
      </c>
      <c r="AX15" s="62">
        <v>1800</v>
      </c>
      <c r="AY15" s="62">
        <v>1800</v>
      </c>
      <c r="AZ15" s="62">
        <f t="shared" si="14"/>
        <v>1800</v>
      </c>
      <c r="BA15" s="62">
        <f t="shared" si="14"/>
        <v>1800</v>
      </c>
      <c r="BB15" s="62">
        <f t="shared" si="14"/>
        <v>1800</v>
      </c>
      <c r="BC15" s="62">
        <f t="shared" si="14"/>
        <v>1800</v>
      </c>
      <c r="BD15" s="62">
        <f t="shared" si="14"/>
        <v>1800</v>
      </c>
      <c r="BE15" s="62">
        <f t="shared" si="14"/>
        <v>1800</v>
      </c>
      <c r="BF15" s="62">
        <f t="shared" si="14"/>
        <v>1800</v>
      </c>
      <c r="BG15" s="62">
        <f t="shared" si="14"/>
        <v>1800</v>
      </c>
      <c r="BH15" s="62">
        <f t="shared" si="14"/>
        <v>1800</v>
      </c>
      <c r="BI15" s="62">
        <f t="shared" si="14"/>
        <v>1800</v>
      </c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44"/>
    </row>
    <row r="16" spans="1:86" ht="15" thickBot="1">
      <c r="A16" s="184" t="s">
        <v>188</v>
      </c>
      <c r="B16" s="139">
        <v>500</v>
      </c>
      <c r="C16" s="139">
        <v>500</v>
      </c>
      <c r="D16" s="139">
        <f>B16</f>
        <v>500</v>
      </c>
      <c r="E16" s="139">
        <f t="shared" si="14"/>
        <v>500</v>
      </c>
      <c r="F16" s="139">
        <f t="shared" si="14"/>
        <v>500</v>
      </c>
      <c r="G16" s="139">
        <f t="shared" si="14"/>
        <v>500</v>
      </c>
      <c r="H16" s="139">
        <f t="shared" si="14"/>
        <v>500</v>
      </c>
      <c r="I16" s="139">
        <f t="shared" si="14"/>
        <v>500</v>
      </c>
      <c r="J16" s="139">
        <f t="shared" si="14"/>
        <v>500</v>
      </c>
      <c r="K16" s="139">
        <f t="shared" si="14"/>
        <v>500</v>
      </c>
      <c r="L16" s="139">
        <f t="shared" si="14"/>
        <v>500</v>
      </c>
      <c r="M16" s="139">
        <f t="shared" si="14"/>
        <v>500</v>
      </c>
      <c r="N16" s="139">
        <f t="shared" si="14"/>
        <v>500</v>
      </c>
      <c r="O16" s="139">
        <f t="shared" si="14"/>
        <v>500</v>
      </c>
      <c r="P16" s="139">
        <f t="shared" si="14"/>
        <v>500</v>
      </c>
      <c r="Q16" s="139">
        <f t="shared" si="14"/>
        <v>500</v>
      </c>
      <c r="R16" s="139">
        <f t="shared" si="14"/>
        <v>500</v>
      </c>
      <c r="S16" s="139">
        <f t="shared" si="14"/>
        <v>500</v>
      </c>
      <c r="T16" s="139">
        <f t="shared" si="14"/>
        <v>500</v>
      </c>
      <c r="U16" s="139">
        <f t="shared" si="14"/>
        <v>500</v>
      </c>
      <c r="V16" s="139">
        <f t="shared" si="14"/>
        <v>500</v>
      </c>
      <c r="W16" s="139">
        <f t="shared" si="14"/>
        <v>500</v>
      </c>
      <c r="X16" s="139">
        <f t="shared" si="14"/>
        <v>500</v>
      </c>
      <c r="Y16" s="139">
        <f t="shared" si="14"/>
        <v>500</v>
      </c>
      <c r="Z16" s="139">
        <v>500</v>
      </c>
      <c r="AA16" s="139">
        <v>500</v>
      </c>
      <c r="AB16" s="139">
        <f t="shared" si="14"/>
        <v>500</v>
      </c>
      <c r="AC16" s="139">
        <f t="shared" si="14"/>
        <v>500</v>
      </c>
      <c r="AD16" s="139">
        <f t="shared" si="14"/>
        <v>500</v>
      </c>
      <c r="AE16" s="139">
        <f t="shared" si="14"/>
        <v>500</v>
      </c>
      <c r="AF16" s="139">
        <f t="shared" si="14"/>
        <v>500</v>
      </c>
      <c r="AG16" s="139">
        <f t="shared" si="14"/>
        <v>500</v>
      </c>
      <c r="AH16" s="139">
        <f t="shared" si="14"/>
        <v>500</v>
      </c>
      <c r="AI16" s="139">
        <f t="shared" si="14"/>
        <v>500</v>
      </c>
      <c r="AJ16" s="139">
        <f t="shared" si="14"/>
        <v>500</v>
      </c>
      <c r="AK16" s="139">
        <f t="shared" si="14"/>
        <v>500</v>
      </c>
      <c r="AL16" s="139">
        <v>500</v>
      </c>
      <c r="AM16" s="139">
        <v>500</v>
      </c>
      <c r="AN16" s="139">
        <f t="shared" si="14"/>
        <v>500</v>
      </c>
      <c r="AO16" s="139">
        <f t="shared" si="14"/>
        <v>500</v>
      </c>
      <c r="AP16" s="139">
        <f t="shared" si="14"/>
        <v>500</v>
      </c>
      <c r="AQ16" s="139">
        <f t="shared" si="14"/>
        <v>500</v>
      </c>
      <c r="AR16" s="139">
        <f t="shared" si="14"/>
        <v>500</v>
      </c>
      <c r="AS16" s="139">
        <f t="shared" si="14"/>
        <v>500</v>
      </c>
      <c r="AT16" s="139">
        <f t="shared" si="14"/>
        <v>500</v>
      </c>
      <c r="AU16" s="139">
        <f t="shared" si="14"/>
        <v>500</v>
      </c>
      <c r="AV16" s="139">
        <f t="shared" si="14"/>
        <v>500</v>
      </c>
      <c r="AW16" s="139">
        <f t="shared" si="14"/>
        <v>500</v>
      </c>
      <c r="AX16" s="139">
        <v>500</v>
      </c>
      <c r="AY16" s="139">
        <v>500</v>
      </c>
      <c r="AZ16" s="139">
        <f t="shared" si="14"/>
        <v>500</v>
      </c>
      <c r="BA16" s="139">
        <f t="shared" si="14"/>
        <v>500</v>
      </c>
      <c r="BB16" s="139">
        <f t="shared" si="14"/>
        <v>500</v>
      </c>
      <c r="BC16" s="139">
        <f t="shared" si="14"/>
        <v>500</v>
      </c>
      <c r="BD16" s="139">
        <f t="shared" si="14"/>
        <v>500</v>
      </c>
      <c r="BE16" s="139">
        <f t="shared" si="14"/>
        <v>500</v>
      </c>
      <c r="BF16" s="139">
        <f t="shared" si="14"/>
        <v>500</v>
      </c>
      <c r="BG16" s="139">
        <f t="shared" si="14"/>
        <v>500</v>
      </c>
      <c r="BH16" s="139">
        <f t="shared" si="14"/>
        <v>500</v>
      </c>
      <c r="BI16" s="139">
        <f t="shared" si="14"/>
        <v>500</v>
      </c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44"/>
    </row>
    <row r="17" spans="1:86" ht="15" thickBot="1">
      <c r="A17" s="55" t="s">
        <v>25</v>
      </c>
      <c r="B17" s="54">
        <f>SUM(B5:B16)</f>
        <v>13340</v>
      </c>
      <c r="C17" s="54">
        <f t="shared" ref="C17:BI17" si="15">SUM(C5:C16)</f>
        <v>13340</v>
      </c>
      <c r="D17" s="54">
        <f t="shared" si="15"/>
        <v>13340</v>
      </c>
      <c r="E17" s="54">
        <f t="shared" si="15"/>
        <v>13340</v>
      </c>
      <c r="F17" s="54">
        <f t="shared" si="15"/>
        <v>10340</v>
      </c>
      <c r="G17" s="54">
        <f t="shared" si="15"/>
        <v>10340</v>
      </c>
      <c r="H17" s="54">
        <f t="shared" si="15"/>
        <v>10340</v>
      </c>
      <c r="I17" s="54">
        <f t="shared" si="15"/>
        <v>10340</v>
      </c>
      <c r="J17" s="54">
        <f t="shared" si="15"/>
        <v>10340</v>
      </c>
      <c r="K17" s="54">
        <f t="shared" si="15"/>
        <v>10340</v>
      </c>
      <c r="L17" s="54">
        <f t="shared" si="15"/>
        <v>10340</v>
      </c>
      <c r="M17" s="54">
        <f t="shared" si="15"/>
        <v>10340</v>
      </c>
      <c r="N17" s="54">
        <f t="shared" si="15"/>
        <v>12840</v>
      </c>
      <c r="O17" s="54">
        <f t="shared" si="15"/>
        <v>12840</v>
      </c>
      <c r="P17" s="54">
        <f t="shared" si="15"/>
        <v>12840</v>
      </c>
      <c r="Q17" s="54">
        <f t="shared" si="15"/>
        <v>12840</v>
      </c>
      <c r="R17" s="54">
        <f t="shared" si="15"/>
        <v>11340</v>
      </c>
      <c r="S17" s="54">
        <f t="shared" si="15"/>
        <v>11340</v>
      </c>
      <c r="T17" s="54">
        <f t="shared" si="15"/>
        <v>11340</v>
      </c>
      <c r="U17" s="54">
        <f t="shared" si="15"/>
        <v>11340</v>
      </c>
      <c r="V17" s="54">
        <f t="shared" si="15"/>
        <v>11340</v>
      </c>
      <c r="W17" s="54">
        <f t="shared" si="15"/>
        <v>11340</v>
      </c>
      <c r="X17" s="54">
        <f t="shared" si="15"/>
        <v>11340</v>
      </c>
      <c r="Y17" s="54">
        <f t="shared" si="15"/>
        <v>11340</v>
      </c>
      <c r="Z17" s="54">
        <f t="shared" si="15"/>
        <v>15340</v>
      </c>
      <c r="AA17" s="54">
        <f t="shared" si="15"/>
        <v>15340</v>
      </c>
      <c r="AB17" s="54">
        <f t="shared" si="15"/>
        <v>15340</v>
      </c>
      <c r="AC17" s="54">
        <f t="shared" si="15"/>
        <v>15340</v>
      </c>
      <c r="AD17" s="54">
        <f t="shared" si="15"/>
        <v>13840</v>
      </c>
      <c r="AE17" s="54">
        <f t="shared" si="15"/>
        <v>13840</v>
      </c>
      <c r="AF17" s="54">
        <f t="shared" si="15"/>
        <v>13840</v>
      </c>
      <c r="AG17" s="54">
        <f t="shared" si="15"/>
        <v>13840</v>
      </c>
      <c r="AH17" s="54">
        <f t="shared" si="15"/>
        <v>13840</v>
      </c>
      <c r="AI17" s="54">
        <f t="shared" si="15"/>
        <v>13840</v>
      </c>
      <c r="AJ17" s="54">
        <f t="shared" si="15"/>
        <v>13840</v>
      </c>
      <c r="AK17" s="54">
        <f t="shared" si="15"/>
        <v>13840</v>
      </c>
      <c r="AL17" s="54">
        <f t="shared" si="15"/>
        <v>15640</v>
      </c>
      <c r="AM17" s="54">
        <f t="shared" si="15"/>
        <v>15640</v>
      </c>
      <c r="AN17" s="54">
        <f t="shared" si="15"/>
        <v>15640</v>
      </c>
      <c r="AO17" s="54">
        <f t="shared" si="15"/>
        <v>15640</v>
      </c>
      <c r="AP17" s="54">
        <f t="shared" si="15"/>
        <v>14140</v>
      </c>
      <c r="AQ17" s="54">
        <f t="shared" si="15"/>
        <v>14140</v>
      </c>
      <c r="AR17" s="54">
        <f t="shared" si="15"/>
        <v>14140</v>
      </c>
      <c r="AS17" s="54">
        <f t="shared" si="15"/>
        <v>14140</v>
      </c>
      <c r="AT17" s="54">
        <f t="shared" si="15"/>
        <v>14140</v>
      </c>
      <c r="AU17" s="54">
        <f t="shared" si="15"/>
        <v>14140</v>
      </c>
      <c r="AV17" s="54">
        <f t="shared" si="15"/>
        <v>14140</v>
      </c>
      <c r="AW17" s="54">
        <f t="shared" si="15"/>
        <v>14140</v>
      </c>
      <c r="AX17" s="54">
        <f t="shared" si="15"/>
        <v>18340</v>
      </c>
      <c r="AY17" s="54">
        <f t="shared" si="15"/>
        <v>18340</v>
      </c>
      <c r="AZ17" s="54">
        <f t="shared" si="15"/>
        <v>18340</v>
      </c>
      <c r="BA17" s="54">
        <f t="shared" si="15"/>
        <v>18340</v>
      </c>
      <c r="BB17" s="54">
        <f t="shared" si="15"/>
        <v>16840</v>
      </c>
      <c r="BC17" s="54">
        <f t="shared" si="15"/>
        <v>16840</v>
      </c>
      <c r="BD17" s="54">
        <f t="shared" si="15"/>
        <v>16840</v>
      </c>
      <c r="BE17" s="54">
        <f t="shared" si="15"/>
        <v>16840</v>
      </c>
      <c r="BF17" s="54">
        <f t="shared" si="15"/>
        <v>16840</v>
      </c>
      <c r="BG17" s="54">
        <f t="shared" si="15"/>
        <v>16840</v>
      </c>
      <c r="BH17" s="54">
        <f t="shared" si="15"/>
        <v>16840</v>
      </c>
      <c r="BI17" s="54">
        <f t="shared" si="15"/>
        <v>16840</v>
      </c>
      <c r="BJ17" s="78"/>
      <c r="BK17" s="78"/>
      <c r="BL17" s="78"/>
      <c r="BM17" s="78"/>
      <c r="BN17" s="78"/>
      <c r="BO17" s="78"/>
      <c r="BP17" s="78"/>
      <c r="BQ17" s="78"/>
      <c r="BR17" s="78"/>
      <c r="BS17" s="78"/>
      <c r="BT17" s="78"/>
      <c r="BU17" s="78"/>
      <c r="BV17" s="78"/>
      <c r="BW17" s="78"/>
      <c r="BX17" s="78"/>
      <c r="BY17" s="78"/>
      <c r="BZ17" s="78"/>
      <c r="CA17" s="78"/>
      <c r="CB17" s="78"/>
      <c r="CC17" s="78"/>
      <c r="CD17" s="78"/>
      <c r="CE17" s="78"/>
      <c r="CF17" s="78"/>
      <c r="CG17" s="78"/>
      <c r="CH17" s="44"/>
    </row>
    <row r="18" spans="1:86" ht="15" thickTop="1">
      <c r="BJ18" s="44"/>
      <c r="BK18" s="44"/>
      <c r="BL18" s="44"/>
      <c r="BM18" s="44"/>
      <c r="BN18" s="44"/>
      <c r="BO18" s="44"/>
      <c r="BP18" s="44"/>
      <c r="BQ18" s="44"/>
      <c r="BR18" s="44"/>
      <c r="BS18" s="44"/>
      <c r="BT18" s="44"/>
      <c r="BU18" s="44"/>
      <c r="BV18" s="44"/>
      <c r="BW18" s="44"/>
      <c r="BX18" s="44"/>
      <c r="BY18" s="44"/>
      <c r="BZ18" s="44"/>
      <c r="CA18" s="44"/>
      <c r="CB18" s="44"/>
      <c r="CC18" s="44"/>
      <c r="CD18" s="44"/>
      <c r="CE18" s="44"/>
      <c r="CF18" s="44"/>
      <c r="CG18" s="44"/>
      <c r="CH18" s="44"/>
    </row>
    <row r="20" spans="1:86" ht="15.6">
      <c r="A20" s="195" t="s">
        <v>71</v>
      </c>
      <c r="B20" s="196" t="s">
        <v>104</v>
      </c>
      <c r="C20" s="197" t="s">
        <v>105</v>
      </c>
      <c r="D20" s="196" t="s">
        <v>106</v>
      </c>
      <c r="E20" s="196" t="s">
        <v>107</v>
      </c>
      <c r="F20" s="197" t="s">
        <v>108</v>
      </c>
    </row>
    <row r="21" spans="1:86">
      <c r="A21" s="11" t="s">
        <v>195</v>
      </c>
      <c r="B21" s="83">
        <f>SUM(B5:M5)</f>
        <v>12000</v>
      </c>
      <c r="C21" s="194">
        <f>SUM(N5:Y5)</f>
        <v>12000</v>
      </c>
      <c r="D21" s="83">
        <f>SUM(Z5:AK5)</f>
        <v>12000</v>
      </c>
      <c r="E21" s="83">
        <f>SUM(AL5:AW5)</f>
        <v>12000</v>
      </c>
      <c r="F21" s="83">
        <f>SUM(AX5:BI5)</f>
        <v>12000</v>
      </c>
    </row>
    <row r="22" spans="1:86">
      <c r="A22" s="11" t="s">
        <v>89</v>
      </c>
      <c r="B22" s="83">
        <f t="shared" ref="B22:B32" si="16">SUM(B6:M6)</f>
        <v>6000</v>
      </c>
      <c r="C22" s="194">
        <f t="shared" ref="C22:C32" si="17">SUM(N6:Y6)</f>
        <v>6000</v>
      </c>
      <c r="D22" s="83">
        <f t="shared" ref="D22:D32" si="18">SUM(Z6:AK6)</f>
        <v>7200</v>
      </c>
      <c r="E22" s="83">
        <f t="shared" ref="E22:E32" si="19">SUM(AL6:AW6)</f>
        <v>7200</v>
      </c>
      <c r="F22" s="83">
        <f t="shared" ref="F22:F32" si="20">SUM(AX6:BI6)</f>
        <v>9600</v>
      </c>
    </row>
    <row r="23" spans="1:86">
      <c r="A23" s="192" t="s">
        <v>196</v>
      </c>
      <c r="B23" s="83">
        <f t="shared" si="16"/>
        <v>6000</v>
      </c>
      <c r="C23" s="194">
        <f t="shared" si="17"/>
        <v>6000</v>
      </c>
      <c r="D23" s="83">
        <f t="shared" si="18"/>
        <v>6000</v>
      </c>
      <c r="E23" s="83">
        <f t="shared" si="19"/>
        <v>6000</v>
      </c>
      <c r="F23" s="83">
        <f t="shared" si="20"/>
        <v>6000</v>
      </c>
    </row>
    <row r="24" spans="1:86">
      <c r="A24" s="11" t="s">
        <v>197</v>
      </c>
      <c r="B24" s="83">
        <f t="shared" si="16"/>
        <v>6000</v>
      </c>
      <c r="C24" s="194">
        <f t="shared" si="17"/>
        <v>6000</v>
      </c>
      <c r="D24" s="83">
        <f t="shared" si="18"/>
        <v>6000</v>
      </c>
      <c r="E24" s="83">
        <f t="shared" si="19"/>
        <v>6000</v>
      </c>
      <c r="F24" s="83">
        <f t="shared" si="20"/>
        <v>6000</v>
      </c>
    </row>
    <row r="25" spans="1:86">
      <c r="A25" s="11" t="s">
        <v>166</v>
      </c>
      <c r="B25" s="83">
        <f t="shared" si="16"/>
        <v>12000</v>
      </c>
      <c r="C25" s="194">
        <f t="shared" si="17"/>
        <v>6000</v>
      </c>
      <c r="D25" s="83">
        <f t="shared" si="18"/>
        <v>6000</v>
      </c>
      <c r="E25" s="83">
        <f t="shared" si="19"/>
        <v>6000</v>
      </c>
      <c r="F25" s="83">
        <f t="shared" si="20"/>
        <v>6000</v>
      </c>
    </row>
    <row r="26" spans="1:86">
      <c r="A26" s="11" t="s">
        <v>28</v>
      </c>
      <c r="B26" s="83">
        <f t="shared" si="16"/>
        <v>60000</v>
      </c>
      <c r="C26" s="194">
        <f t="shared" si="17"/>
        <v>72000</v>
      </c>
      <c r="D26" s="83">
        <f t="shared" si="18"/>
        <v>96000</v>
      </c>
      <c r="E26" s="83">
        <f t="shared" si="19"/>
        <v>96000</v>
      </c>
      <c r="F26" s="83">
        <f t="shared" si="20"/>
        <v>120000</v>
      </c>
    </row>
    <row r="27" spans="1:86">
      <c r="A27" s="11" t="s">
        <v>23</v>
      </c>
      <c r="B27" s="83">
        <f t="shared" si="16"/>
        <v>6480</v>
      </c>
      <c r="C27" s="194">
        <f t="shared" si="17"/>
        <v>6480</v>
      </c>
      <c r="D27" s="83">
        <f t="shared" si="18"/>
        <v>6480</v>
      </c>
      <c r="E27" s="83">
        <f t="shared" si="19"/>
        <v>6480</v>
      </c>
      <c r="F27" s="83">
        <f t="shared" si="20"/>
        <v>6480</v>
      </c>
    </row>
    <row r="28" spans="1:86">
      <c r="A28" s="11" t="s">
        <v>167</v>
      </c>
      <c r="B28" s="83">
        <f t="shared" si="16"/>
        <v>3600</v>
      </c>
      <c r="C28" s="194">
        <f t="shared" si="17"/>
        <v>3600</v>
      </c>
      <c r="D28" s="83">
        <f t="shared" si="18"/>
        <v>4800</v>
      </c>
      <c r="E28" s="83">
        <f t="shared" si="19"/>
        <v>4800</v>
      </c>
      <c r="F28" s="83">
        <f t="shared" si="20"/>
        <v>6000</v>
      </c>
    </row>
    <row r="29" spans="1:86">
      <c r="A29" s="11" t="s">
        <v>84</v>
      </c>
      <c r="B29" s="83">
        <f t="shared" si="16"/>
        <v>3600</v>
      </c>
      <c r="C29" s="194">
        <f t="shared" si="17"/>
        <v>3600</v>
      </c>
      <c r="D29" s="83">
        <f t="shared" si="18"/>
        <v>4800</v>
      </c>
      <c r="E29" s="83">
        <f t="shared" si="19"/>
        <v>4800</v>
      </c>
      <c r="F29" s="83">
        <f t="shared" si="20"/>
        <v>6000</v>
      </c>
    </row>
    <row r="30" spans="1:86">
      <c r="A30" s="11" t="s">
        <v>198</v>
      </c>
      <c r="B30" s="83">
        <f t="shared" si="16"/>
        <v>2400</v>
      </c>
      <c r="C30" s="194">
        <f t="shared" si="17"/>
        <v>2400</v>
      </c>
      <c r="D30" s="83">
        <f t="shared" si="18"/>
        <v>2400</v>
      </c>
      <c r="E30" s="83">
        <f t="shared" si="19"/>
        <v>2400</v>
      </c>
      <c r="F30" s="83">
        <f t="shared" si="20"/>
        <v>2400</v>
      </c>
    </row>
    <row r="31" spans="1:86">
      <c r="A31" s="11" t="s">
        <v>168</v>
      </c>
      <c r="B31" s="83">
        <f t="shared" si="16"/>
        <v>12000</v>
      </c>
      <c r="C31" s="194">
        <f t="shared" si="17"/>
        <v>12000</v>
      </c>
      <c r="D31" s="83">
        <f t="shared" si="18"/>
        <v>14400</v>
      </c>
      <c r="E31" s="83">
        <f t="shared" si="19"/>
        <v>18000</v>
      </c>
      <c r="F31" s="83">
        <f t="shared" si="20"/>
        <v>21600</v>
      </c>
    </row>
    <row r="32" spans="1:86">
      <c r="A32" s="11" t="s">
        <v>188</v>
      </c>
      <c r="B32" s="83">
        <f t="shared" si="16"/>
        <v>6000</v>
      </c>
      <c r="C32" s="194">
        <f t="shared" si="17"/>
        <v>6000</v>
      </c>
      <c r="D32" s="83">
        <f t="shared" si="18"/>
        <v>6000</v>
      </c>
      <c r="E32" s="83">
        <f t="shared" si="19"/>
        <v>6000</v>
      </c>
      <c r="F32" s="83">
        <f t="shared" si="20"/>
        <v>6000</v>
      </c>
    </row>
    <row r="33" spans="1:6">
      <c r="A33" s="193" t="s">
        <v>25</v>
      </c>
      <c r="B33" s="201">
        <f>SUM(B21:B32)</f>
        <v>136080</v>
      </c>
      <c r="C33" s="201">
        <f t="shared" ref="C33:F33" si="21">SUM(C21:C32)</f>
        <v>142080</v>
      </c>
      <c r="D33" s="201">
        <f t="shared" si="21"/>
        <v>172080</v>
      </c>
      <c r="E33" s="201">
        <f t="shared" si="21"/>
        <v>175680</v>
      </c>
      <c r="F33" s="201">
        <f t="shared" si="21"/>
        <v>208080</v>
      </c>
    </row>
  </sheetData>
  <pageMargins left="0.7" right="0.7" top="0.75" bottom="0.75" header="0.3" footer="0.3"/>
  <pageSetup paperSize="0" orientation="portrait" horizontalDpi="4294967292" verticalDpi="4294967292"/>
  <legacy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L20"/>
  <sheetViews>
    <sheetView zoomScale="80" zoomScaleNormal="80" zoomScalePageLayoutView="75" workbookViewId="0">
      <selection activeCell="G19" sqref="G19"/>
    </sheetView>
  </sheetViews>
  <sheetFormatPr defaultColWidth="8.88671875" defaultRowHeight="14.4"/>
  <cols>
    <col min="1" max="1" width="59.44140625" customWidth="1"/>
    <col min="2" max="4" width="12.33203125" bestFit="1" customWidth="1"/>
    <col min="5" max="5" width="12.6640625" bestFit="1" customWidth="1"/>
    <col min="6" max="6" width="12.33203125" bestFit="1" customWidth="1"/>
    <col min="7" max="7" width="11.6640625" bestFit="1" customWidth="1"/>
    <col min="8" max="8" width="12.6640625" bestFit="1" customWidth="1"/>
    <col min="9" max="13" width="11.6640625" bestFit="1" customWidth="1"/>
    <col min="14" max="14" width="12.6640625" bestFit="1" customWidth="1"/>
    <col min="15" max="16" width="11.6640625" bestFit="1" customWidth="1"/>
    <col min="17" max="17" width="12.6640625" bestFit="1" customWidth="1"/>
    <col min="18" max="19" width="11.6640625" bestFit="1" customWidth="1"/>
    <col min="20" max="24" width="13.44140625" bestFit="1" customWidth="1"/>
    <col min="25" max="48" width="13.33203125" bestFit="1" customWidth="1"/>
    <col min="49" max="49" width="16" customWidth="1"/>
    <col min="50" max="50" width="14.33203125" customWidth="1"/>
    <col min="51" max="61" width="13.33203125" bestFit="1" customWidth="1"/>
    <col min="62" max="62" width="12.6640625" bestFit="1" customWidth="1"/>
    <col min="68" max="68" width="12.6640625" bestFit="1" customWidth="1"/>
    <col min="74" max="74" width="12.6640625" bestFit="1" customWidth="1"/>
    <col min="84" max="84" width="12.6640625" bestFit="1" customWidth="1"/>
    <col min="85" max="85" width="12" customWidth="1"/>
  </cols>
  <sheetData>
    <row r="1" spans="1:90" ht="17.399999999999999">
      <c r="A1" s="99" t="s">
        <v>26</v>
      </c>
    </row>
    <row r="2" spans="1:90">
      <c r="A2" s="6" t="str">
        <f>CONCATENATE(Company, ": ",start, " -  ",end)</f>
        <v>Tourbr: Mês 1 -  Mês 60</v>
      </c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</row>
    <row r="3" spans="1:90" ht="15" thickBot="1"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</row>
    <row r="4" spans="1:90" ht="16.2" thickTop="1">
      <c r="A4" s="69" t="s">
        <v>170</v>
      </c>
      <c r="B4" s="70">
        <v>1</v>
      </c>
      <c r="C4" s="71">
        <v>2</v>
      </c>
      <c r="D4" s="70">
        <v>3</v>
      </c>
      <c r="E4" s="70">
        <v>4</v>
      </c>
      <c r="F4" s="71">
        <v>5</v>
      </c>
      <c r="G4" s="70">
        <v>6</v>
      </c>
      <c r="H4" s="70">
        <v>7</v>
      </c>
      <c r="I4" s="71">
        <v>8</v>
      </c>
      <c r="J4" s="70">
        <v>9</v>
      </c>
      <c r="K4" s="70">
        <v>10</v>
      </c>
      <c r="L4" s="71">
        <v>11</v>
      </c>
      <c r="M4" s="70">
        <v>12</v>
      </c>
      <c r="N4" s="70">
        <v>13</v>
      </c>
      <c r="O4" s="71">
        <v>14</v>
      </c>
      <c r="P4" s="70">
        <v>15</v>
      </c>
      <c r="Q4" s="70">
        <v>16</v>
      </c>
      <c r="R4" s="71">
        <v>17</v>
      </c>
      <c r="S4" s="70">
        <v>18</v>
      </c>
      <c r="T4" s="70">
        <v>19</v>
      </c>
      <c r="U4" s="71">
        <v>20</v>
      </c>
      <c r="V4" s="70">
        <v>21</v>
      </c>
      <c r="W4" s="70">
        <v>22</v>
      </c>
      <c r="X4" s="71">
        <v>23</v>
      </c>
      <c r="Y4" s="70">
        <v>24</v>
      </c>
      <c r="Z4" s="70">
        <v>25</v>
      </c>
      <c r="AA4" s="71">
        <v>26</v>
      </c>
      <c r="AB4" s="70">
        <v>27</v>
      </c>
      <c r="AC4" s="70">
        <v>28</v>
      </c>
      <c r="AD4" s="71">
        <v>29</v>
      </c>
      <c r="AE4" s="70">
        <v>30</v>
      </c>
      <c r="AF4" s="70">
        <v>31</v>
      </c>
      <c r="AG4" s="71">
        <v>32</v>
      </c>
      <c r="AH4" s="70">
        <v>33</v>
      </c>
      <c r="AI4" s="70">
        <v>34</v>
      </c>
      <c r="AJ4" s="71">
        <v>35</v>
      </c>
      <c r="AK4" s="70">
        <v>36</v>
      </c>
      <c r="AL4" s="70">
        <v>37</v>
      </c>
      <c r="AM4" s="71">
        <v>38</v>
      </c>
      <c r="AN4" s="70">
        <v>39</v>
      </c>
      <c r="AO4" s="70">
        <v>40</v>
      </c>
      <c r="AP4" s="71">
        <v>41</v>
      </c>
      <c r="AQ4" s="70">
        <v>42</v>
      </c>
      <c r="AR4" s="70">
        <v>43</v>
      </c>
      <c r="AS4" s="71">
        <v>44</v>
      </c>
      <c r="AT4" s="70">
        <v>45</v>
      </c>
      <c r="AU4" s="70">
        <v>46</v>
      </c>
      <c r="AV4" s="71">
        <v>47</v>
      </c>
      <c r="AW4" s="70">
        <v>48</v>
      </c>
      <c r="AX4" s="70">
        <v>49</v>
      </c>
      <c r="AY4" s="71">
        <v>50</v>
      </c>
      <c r="AZ4" s="70">
        <v>51</v>
      </c>
      <c r="BA4" s="70">
        <v>52</v>
      </c>
      <c r="BB4" s="71">
        <v>53</v>
      </c>
      <c r="BC4" s="70">
        <v>54</v>
      </c>
      <c r="BD4" s="70">
        <v>55</v>
      </c>
      <c r="BE4" s="71">
        <v>56</v>
      </c>
      <c r="BF4" s="70">
        <v>57</v>
      </c>
      <c r="BG4" s="70">
        <v>58</v>
      </c>
      <c r="BH4" s="71">
        <v>59</v>
      </c>
      <c r="BI4" s="108">
        <v>60</v>
      </c>
      <c r="BJ4" s="76"/>
      <c r="BK4" s="76"/>
      <c r="BL4" s="76"/>
      <c r="BM4" s="76"/>
      <c r="BN4" s="76"/>
      <c r="BO4" s="76"/>
      <c r="BP4" s="76"/>
      <c r="BQ4" s="76"/>
      <c r="BR4" s="76"/>
      <c r="BS4" s="76"/>
      <c r="BT4" s="76"/>
      <c r="BU4" s="76"/>
      <c r="BV4" s="76"/>
      <c r="BW4" s="76"/>
      <c r="BX4" s="76"/>
      <c r="BY4" s="76"/>
      <c r="BZ4" s="76"/>
      <c r="CA4" s="76"/>
      <c r="CB4" s="76"/>
      <c r="CC4" s="76"/>
      <c r="CD4" s="76"/>
      <c r="CE4" s="76"/>
      <c r="CF4" s="76"/>
      <c r="CG4" s="76"/>
      <c r="CH4" s="76"/>
      <c r="CI4" s="76"/>
      <c r="CJ4" s="76"/>
      <c r="CK4" s="44"/>
    </row>
    <row r="5" spans="1:90" s="45" customFormat="1">
      <c r="A5" s="72" t="s">
        <v>181</v>
      </c>
      <c r="B5" s="52">
        <v>30000</v>
      </c>
      <c r="C5" s="52">
        <v>30000</v>
      </c>
      <c r="D5" s="52">
        <v>30000</v>
      </c>
      <c r="E5" s="52">
        <v>30000</v>
      </c>
      <c r="F5" s="52">
        <v>30000</v>
      </c>
      <c r="G5" s="52">
        <v>30000</v>
      </c>
      <c r="H5" s="52">
        <v>2000</v>
      </c>
      <c r="I5" s="52">
        <v>2000</v>
      </c>
      <c r="J5" s="52">
        <v>2000</v>
      </c>
      <c r="K5" s="52">
        <v>2000</v>
      </c>
      <c r="L5" s="52">
        <v>2000</v>
      </c>
      <c r="M5" s="52">
        <v>2000</v>
      </c>
      <c r="N5" s="52">
        <v>2000</v>
      </c>
      <c r="O5" s="52">
        <v>2000</v>
      </c>
      <c r="P5" s="52">
        <v>2000</v>
      </c>
      <c r="Q5" s="52">
        <v>2000</v>
      </c>
      <c r="R5" s="52">
        <v>2000</v>
      </c>
      <c r="S5" s="52">
        <v>2000</v>
      </c>
      <c r="T5" s="52">
        <v>2000</v>
      </c>
      <c r="U5" s="52">
        <v>2000</v>
      </c>
      <c r="V5" s="52">
        <v>2000</v>
      </c>
      <c r="W5" s="52">
        <v>2000</v>
      </c>
      <c r="X5" s="52">
        <v>2000</v>
      </c>
      <c r="Y5" s="52">
        <v>2000</v>
      </c>
      <c r="Z5" s="52">
        <v>2000</v>
      </c>
      <c r="AA5" s="52">
        <v>2000</v>
      </c>
      <c r="AB5" s="52">
        <v>2000</v>
      </c>
      <c r="AC5" s="52">
        <v>2000</v>
      </c>
      <c r="AD5" s="52">
        <v>2000</v>
      </c>
      <c r="AE5" s="52">
        <v>2000</v>
      </c>
      <c r="AF5" s="52">
        <v>2000</v>
      </c>
      <c r="AG5" s="52">
        <v>2000</v>
      </c>
      <c r="AH5" s="52">
        <v>2000</v>
      </c>
      <c r="AI5" s="52">
        <v>2000</v>
      </c>
      <c r="AJ5" s="52">
        <v>2000</v>
      </c>
      <c r="AK5" s="52">
        <v>2000</v>
      </c>
      <c r="AL5" s="52">
        <v>2000</v>
      </c>
      <c r="AM5" s="52">
        <v>2000</v>
      </c>
      <c r="AN5" s="52">
        <v>2000</v>
      </c>
      <c r="AO5" s="52">
        <v>2000</v>
      </c>
      <c r="AP5" s="52">
        <v>2000</v>
      </c>
      <c r="AQ5" s="52">
        <v>2000</v>
      </c>
      <c r="AR5" s="52">
        <v>2000</v>
      </c>
      <c r="AS5" s="52">
        <v>2000</v>
      </c>
      <c r="AT5" s="52">
        <v>2000</v>
      </c>
      <c r="AU5" s="52">
        <v>2000</v>
      </c>
      <c r="AV5" s="52">
        <v>2000</v>
      </c>
      <c r="AW5" s="52">
        <v>2000</v>
      </c>
      <c r="AX5" s="52">
        <v>2000</v>
      </c>
      <c r="AY5" s="52">
        <v>2000</v>
      </c>
      <c r="AZ5" s="52">
        <v>2000</v>
      </c>
      <c r="BA5" s="52">
        <v>2000</v>
      </c>
      <c r="BB5" s="52">
        <v>2000</v>
      </c>
      <c r="BC5" s="52">
        <v>2000</v>
      </c>
      <c r="BD5" s="52">
        <v>2000</v>
      </c>
      <c r="BE5" s="52">
        <v>2000</v>
      </c>
      <c r="BF5" s="52">
        <v>2000</v>
      </c>
      <c r="BG5" s="52">
        <v>2000</v>
      </c>
      <c r="BH5" s="52">
        <v>2000</v>
      </c>
      <c r="BI5" s="52">
        <v>2000</v>
      </c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44"/>
      <c r="CL5" s="109"/>
    </row>
    <row r="6" spans="1:90" s="45" customFormat="1">
      <c r="A6" s="72" t="s">
        <v>29</v>
      </c>
      <c r="B6" s="52">
        <f>Premissas!B53/12</f>
        <v>25000</v>
      </c>
      <c r="C6" s="52">
        <f>B6</f>
        <v>25000</v>
      </c>
      <c r="D6" s="52">
        <f t="shared" ref="D6:AK6" si="0">C6</f>
        <v>25000</v>
      </c>
      <c r="E6" s="52">
        <f t="shared" si="0"/>
        <v>25000</v>
      </c>
      <c r="F6" s="52">
        <f t="shared" si="0"/>
        <v>25000</v>
      </c>
      <c r="G6" s="52">
        <f t="shared" si="0"/>
        <v>25000</v>
      </c>
      <c r="H6" s="52">
        <f t="shared" si="0"/>
        <v>25000</v>
      </c>
      <c r="I6" s="52">
        <f t="shared" si="0"/>
        <v>25000</v>
      </c>
      <c r="J6" s="52">
        <f t="shared" si="0"/>
        <v>25000</v>
      </c>
      <c r="K6" s="52">
        <f t="shared" si="0"/>
        <v>25000</v>
      </c>
      <c r="L6" s="52">
        <f t="shared" si="0"/>
        <v>25000</v>
      </c>
      <c r="M6" s="52">
        <f t="shared" si="0"/>
        <v>25000</v>
      </c>
      <c r="N6" s="52">
        <f t="shared" si="0"/>
        <v>25000</v>
      </c>
      <c r="O6" s="52">
        <f t="shared" si="0"/>
        <v>25000</v>
      </c>
      <c r="P6" s="52">
        <f t="shared" si="0"/>
        <v>25000</v>
      </c>
      <c r="Q6" s="52">
        <f t="shared" si="0"/>
        <v>25000</v>
      </c>
      <c r="R6" s="52">
        <f t="shared" si="0"/>
        <v>25000</v>
      </c>
      <c r="S6" s="52">
        <f t="shared" si="0"/>
        <v>25000</v>
      </c>
      <c r="T6" s="52">
        <f t="shared" si="0"/>
        <v>25000</v>
      </c>
      <c r="U6" s="52">
        <f t="shared" si="0"/>
        <v>25000</v>
      </c>
      <c r="V6" s="52">
        <f t="shared" si="0"/>
        <v>25000</v>
      </c>
      <c r="W6" s="52">
        <f t="shared" si="0"/>
        <v>25000</v>
      </c>
      <c r="X6" s="52">
        <f t="shared" si="0"/>
        <v>25000</v>
      </c>
      <c r="Y6" s="52">
        <f t="shared" si="0"/>
        <v>25000</v>
      </c>
      <c r="Z6" s="52">
        <f t="shared" si="0"/>
        <v>25000</v>
      </c>
      <c r="AA6" s="52">
        <f t="shared" si="0"/>
        <v>25000</v>
      </c>
      <c r="AB6" s="52">
        <f t="shared" si="0"/>
        <v>25000</v>
      </c>
      <c r="AC6" s="52">
        <f t="shared" si="0"/>
        <v>25000</v>
      </c>
      <c r="AD6" s="52">
        <f t="shared" si="0"/>
        <v>25000</v>
      </c>
      <c r="AE6" s="52">
        <f t="shared" si="0"/>
        <v>25000</v>
      </c>
      <c r="AF6" s="52">
        <f t="shared" si="0"/>
        <v>25000</v>
      </c>
      <c r="AG6" s="52">
        <f t="shared" si="0"/>
        <v>25000</v>
      </c>
      <c r="AH6" s="52">
        <f t="shared" si="0"/>
        <v>25000</v>
      </c>
      <c r="AI6" s="52">
        <f t="shared" si="0"/>
        <v>25000</v>
      </c>
      <c r="AJ6" s="52">
        <f t="shared" si="0"/>
        <v>25000</v>
      </c>
      <c r="AK6" s="52">
        <f t="shared" si="0"/>
        <v>25000</v>
      </c>
      <c r="AL6" s="52">
        <f>Premissas!E53/12</f>
        <v>37500</v>
      </c>
      <c r="AM6" s="52">
        <f>AL6</f>
        <v>37500</v>
      </c>
      <c r="AN6" s="52">
        <f t="shared" ref="AN6:AW6" si="1">AM6</f>
        <v>37500</v>
      </c>
      <c r="AO6" s="52">
        <f t="shared" si="1"/>
        <v>37500</v>
      </c>
      <c r="AP6" s="52">
        <f t="shared" si="1"/>
        <v>37500</v>
      </c>
      <c r="AQ6" s="52">
        <f t="shared" si="1"/>
        <v>37500</v>
      </c>
      <c r="AR6" s="52">
        <f t="shared" si="1"/>
        <v>37500</v>
      </c>
      <c r="AS6" s="52">
        <f t="shared" si="1"/>
        <v>37500</v>
      </c>
      <c r="AT6" s="52">
        <f t="shared" si="1"/>
        <v>37500</v>
      </c>
      <c r="AU6" s="52">
        <f t="shared" si="1"/>
        <v>37500</v>
      </c>
      <c r="AV6" s="52">
        <f t="shared" si="1"/>
        <v>37500</v>
      </c>
      <c r="AW6" s="52">
        <f t="shared" si="1"/>
        <v>37500</v>
      </c>
      <c r="AX6" s="52">
        <f>Premissas!F53/12</f>
        <v>25000</v>
      </c>
      <c r="AY6" s="52">
        <f>AX6</f>
        <v>25000</v>
      </c>
      <c r="AZ6" s="52">
        <f t="shared" ref="AZ6:BI6" si="2">AY6</f>
        <v>25000</v>
      </c>
      <c r="BA6" s="52">
        <f t="shared" si="2"/>
        <v>25000</v>
      </c>
      <c r="BB6" s="52">
        <f t="shared" si="2"/>
        <v>25000</v>
      </c>
      <c r="BC6" s="52">
        <f t="shared" si="2"/>
        <v>25000</v>
      </c>
      <c r="BD6" s="52">
        <f t="shared" si="2"/>
        <v>25000</v>
      </c>
      <c r="BE6" s="52">
        <f t="shared" si="2"/>
        <v>25000</v>
      </c>
      <c r="BF6" s="52">
        <f t="shared" si="2"/>
        <v>25000</v>
      </c>
      <c r="BG6" s="52">
        <f t="shared" si="2"/>
        <v>25000</v>
      </c>
      <c r="BH6" s="52">
        <f t="shared" si="2"/>
        <v>25000</v>
      </c>
      <c r="BI6" s="73">
        <f t="shared" si="2"/>
        <v>25000</v>
      </c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44"/>
      <c r="CL6" s="109"/>
    </row>
    <row r="7" spans="1:90" s="45" customFormat="1">
      <c r="A7" s="72" t="s">
        <v>180</v>
      </c>
      <c r="B7" s="52">
        <v>6000</v>
      </c>
      <c r="C7" s="52">
        <f>B7</f>
        <v>6000</v>
      </c>
      <c r="D7" s="52">
        <f t="shared" ref="D7:BI7" si="3">C7</f>
        <v>6000</v>
      </c>
      <c r="E7" s="52">
        <f t="shared" si="3"/>
        <v>6000</v>
      </c>
      <c r="F7" s="52">
        <f t="shared" si="3"/>
        <v>6000</v>
      </c>
      <c r="G7" s="52">
        <f t="shared" si="3"/>
        <v>6000</v>
      </c>
      <c r="H7" s="52">
        <f t="shared" si="3"/>
        <v>6000</v>
      </c>
      <c r="I7" s="52">
        <f t="shared" si="3"/>
        <v>6000</v>
      </c>
      <c r="J7" s="52">
        <f t="shared" si="3"/>
        <v>6000</v>
      </c>
      <c r="K7" s="52">
        <f t="shared" si="3"/>
        <v>6000</v>
      </c>
      <c r="L7" s="52">
        <f t="shared" si="3"/>
        <v>6000</v>
      </c>
      <c r="M7" s="52">
        <f t="shared" si="3"/>
        <v>6000</v>
      </c>
      <c r="N7" s="52">
        <f t="shared" si="3"/>
        <v>6000</v>
      </c>
      <c r="O7" s="52">
        <f t="shared" si="3"/>
        <v>6000</v>
      </c>
      <c r="P7" s="52">
        <f t="shared" si="3"/>
        <v>6000</v>
      </c>
      <c r="Q7" s="52">
        <f t="shared" si="3"/>
        <v>6000</v>
      </c>
      <c r="R7" s="52">
        <f t="shared" si="3"/>
        <v>6000</v>
      </c>
      <c r="S7" s="52">
        <f t="shared" si="3"/>
        <v>6000</v>
      </c>
      <c r="T7" s="52">
        <f t="shared" si="3"/>
        <v>6000</v>
      </c>
      <c r="U7" s="52">
        <f t="shared" si="3"/>
        <v>6000</v>
      </c>
      <c r="V7" s="52">
        <f t="shared" si="3"/>
        <v>6000</v>
      </c>
      <c r="W7" s="52">
        <f t="shared" si="3"/>
        <v>6000</v>
      </c>
      <c r="X7" s="52">
        <f t="shared" si="3"/>
        <v>6000</v>
      </c>
      <c r="Y7" s="52">
        <f t="shared" si="3"/>
        <v>6000</v>
      </c>
      <c r="Z7" s="52">
        <f t="shared" si="3"/>
        <v>6000</v>
      </c>
      <c r="AA7" s="52">
        <f t="shared" si="3"/>
        <v>6000</v>
      </c>
      <c r="AB7" s="52">
        <f t="shared" si="3"/>
        <v>6000</v>
      </c>
      <c r="AC7" s="52">
        <f t="shared" si="3"/>
        <v>6000</v>
      </c>
      <c r="AD7" s="52">
        <f t="shared" si="3"/>
        <v>6000</v>
      </c>
      <c r="AE7" s="52">
        <f t="shared" si="3"/>
        <v>6000</v>
      </c>
      <c r="AF7" s="52">
        <f t="shared" si="3"/>
        <v>6000</v>
      </c>
      <c r="AG7" s="52">
        <f t="shared" si="3"/>
        <v>6000</v>
      </c>
      <c r="AH7" s="52">
        <f t="shared" si="3"/>
        <v>6000</v>
      </c>
      <c r="AI7" s="52">
        <f t="shared" si="3"/>
        <v>6000</v>
      </c>
      <c r="AJ7" s="52">
        <f t="shared" si="3"/>
        <v>6000</v>
      </c>
      <c r="AK7" s="52">
        <f t="shared" si="3"/>
        <v>6000</v>
      </c>
      <c r="AL7" s="52">
        <f t="shared" si="3"/>
        <v>6000</v>
      </c>
      <c r="AM7" s="52">
        <f t="shared" si="3"/>
        <v>6000</v>
      </c>
      <c r="AN7" s="52">
        <f t="shared" si="3"/>
        <v>6000</v>
      </c>
      <c r="AO7" s="52">
        <f t="shared" si="3"/>
        <v>6000</v>
      </c>
      <c r="AP7" s="52">
        <f t="shared" si="3"/>
        <v>6000</v>
      </c>
      <c r="AQ7" s="52">
        <f t="shared" si="3"/>
        <v>6000</v>
      </c>
      <c r="AR7" s="52">
        <f t="shared" si="3"/>
        <v>6000</v>
      </c>
      <c r="AS7" s="52">
        <f t="shared" si="3"/>
        <v>6000</v>
      </c>
      <c r="AT7" s="52">
        <f t="shared" si="3"/>
        <v>6000</v>
      </c>
      <c r="AU7" s="52">
        <f t="shared" si="3"/>
        <v>6000</v>
      </c>
      <c r="AV7" s="52">
        <f t="shared" si="3"/>
        <v>6000</v>
      </c>
      <c r="AW7" s="52">
        <f t="shared" si="3"/>
        <v>6000</v>
      </c>
      <c r="AX7" s="52">
        <f t="shared" si="3"/>
        <v>6000</v>
      </c>
      <c r="AY7" s="52">
        <f t="shared" si="3"/>
        <v>6000</v>
      </c>
      <c r="AZ7" s="52">
        <f t="shared" si="3"/>
        <v>6000</v>
      </c>
      <c r="BA7" s="52">
        <f t="shared" si="3"/>
        <v>6000</v>
      </c>
      <c r="BB7" s="52">
        <f t="shared" si="3"/>
        <v>6000</v>
      </c>
      <c r="BC7" s="52">
        <f t="shared" si="3"/>
        <v>6000</v>
      </c>
      <c r="BD7" s="52">
        <f t="shared" si="3"/>
        <v>6000</v>
      </c>
      <c r="BE7" s="52">
        <f t="shared" si="3"/>
        <v>6000</v>
      </c>
      <c r="BF7" s="52">
        <f t="shared" si="3"/>
        <v>6000</v>
      </c>
      <c r="BG7" s="52">
        <f t="shared" si="3"/>
        <v>6000</v>
      </c>
      <c r="BH7" s="52">
        <f t="shared" si="3"/>
        <v>6000</v>
      </c>
      <c r="BI7" s="52">
        <f t="shared" si="3"/>
        <v>6000</v>
      </c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44"/>
      <c r="CL7" s="109"/>
    </row>
    <row r="8" spans="1:90" s="45" customFormat="1">
      <c r="A8" s="72" t="s">
        <v>182</v>
      </c>
      <c r="B8" s="52">
        <v>500</v>
      </c>
      <c r="C8" s="52">
        <f>B8</f>
        <v>500</v>
      </c>
      <c r="D8" s="52">
        <f t="shared" ref="D8:M8" si="4">C8</f>
        <v>500</v>
      </c>
      <c r="E8" s="52">
        <f t="shared" si="4"/>
        <v>500</v>
      </c>
      <c r="F8" s="52">
        <f t="shared" si="4"/>
        <v>500</v>
      </c>
      <c r="G8" s="52">
        <f t="shared" si="4"/>
        <v>500</v>
      </c>
      <c r="H8" s="52">
        <f t="shared" si="4"/>
        <v>500</v>
      </c>
      <c r="I8" s="52">
        <f t="shared" si="4"/>
        <v>500</v>
      </c>
      <c r="J8" s="52">
        <f t="shared" si="4"/>
        <v>500</v>
      </c>
      <c r="K8" s="52">
        <f t="shared" si="4"/>
        <v>500</v>
      </c>
      <c r="L8" s="52">
        <f t="shared" si="4"/>
        <v>500</v>
      </c>
      <c r="M8" s="52">
        <f t="shared" si="4"/>
        <v>500</v>
      </c>
      <c r="N8" s="52">
        <v>1000</v>
      </c>
      <c r="O8" s="52">
        <f>N8</f>
        <v>1000</v>
      </c>
      <c r="P8" s="52">
        <f t="shared" ref="P8:Y8" si="5">O8</f>
        <v>1000</v>
      </c>
      <c r="Q8" s="52">
        <f t="shared" si="5"/>
        <v>1000</v>
      </c>
      <c r="R8" s="52">
        <f t="shared" si="5"/>
        <v>1000</v>
      </c>
      <c r="S8" s="52">
        <f t="shared" si="5"/>
        <v>1000</v>
      </c>
      <c r="T8" s="52">
        <f t="shared" si="5"/>
        <v>1000</v>
      </c>
      <c r="U8" s="52">
        <f t="shared" si="5"/>
        <v>1000</v>
      </c>
      <c r="V8" s="52">
        <f t="shared" si="5"/>
        <v>1000</v>
      </c>
      <c r="W8" s="52">
        <f t="shared" si="5"/>
        <v>1000</v>
      </c>
      <c r="X8" s="52">
        <f t="shared" si="5"/>
        <v>1000</v>
      </c>
      <c r="Y8" s="52">
        <f t="shared" si="5"/>
        <v>1000</v>
      </c>
      <c r="Z8" s="52">
        <v>2000</v>
      </c>
      <c r="AA8" s="52">
        <v>2000</v>
      </c>
      <c r="AB8" s="52">
        <f>AA8</f>
        <v>2000</v>
      </c>
      <c r="AC8" s="52">
        <f t="shared" ref="AC8:AK8" si="6">AB8</f>
        <v>2000</v>
      </c>
      <c r="AD8" s="52">
        <f t="shared" si="6"/>
        <v>2000</v>
      </c>
      <c r="AE8" s="52">
        <f t="shared" si="6"/>
        <v>2000</v>
      </c>
      <c r="AF8" s="52">
        <f t="shared" si="6"/>
        <v>2000</v>
      </c>
      <c r="AG8" s="52">
        <f t="shared" si="6"/>
        <v>2000</v>
      </c>
      <c r="AH8" s="52">
        <f t="shared" si="6"/>
        <v>2000</v>
      </c>
      <c r="AI8" s="52">
        <f t="shared" si="6"/>
        <v>2000</v>
      </c>
      <c r="AJ8" s="52">
        <f t="shared" si="6"/>
        <v>2000</v>
      </c>
      <c r="AK8" s="52">
        <f t="shared" si="6"/>
        <v>2000</v>
      </c>
      <c r="AL8" s="52">
        <v>3000</v>
      </c>
      <c r="AM8" s="52">
        <f>AL8</f>
        <v>3000</v>
      </c>
      <c r="AN8" s="52">
        <f t="shared" ref="AN8:BI8" si="7">AM8</f>
        <v>3000</v>
      </c>
      <c r="AO8" s="52">
        <f t="shared" si="7"/>
        <v>3000</v>
      </c>
      <c r="AP8" s="52">
        <f t="shared" si="7"/>
        <v>3000</v>
      </c>
      <c r="AQ8" s="52">
        <f t="shared" si="7"/>
        <v>3000</v>
      </c>
      <c r="AR8" s="52">
        <f t="shared" si="7"/>
        <v>3000</v>
      </c>
      <c r="AS8" s="52">
        <f t="shared" si="7"/>
        <v>3000</v>
      </c>
      <c r="AT8" s="52">
        <f t="shared" si="7"/>
        <v>3000</v>
      </c>
      <c r="AU8" s="52">
        <f t="shared" si="7"/>
        <v>3000</v>
      </c>
      <c r="AV8" s="52">
        <f t="shared" si="7"/>
        <v>3000</v>
      </c>
      <c r="AW8" s="52">
        <f t="shared" si="7"/>
        <v>3000</v>
      </c>
      <c r="AX8" s="52">
        <f t="shared" si="7"/>
        <v>3000</v>
      </c>
      <c r="AY8" s="52">
        <f t="shared" si="7"/>
        <v>3000</v>
      </c>
      <c r="AZ8" s="52">
        <f t="shared" si="7"/>
        <v>3000</v>
      </c>
      <c r="BA8" s="52">
        <f t="shared" si="7"/>
        <v>3000</v>
      </c>
      <c r="BB8" s="52">
        <f t="shared" si="7"/>
        <v>3000</v>
      </c>
      <c r="BC8" s="52">
        <f t="shared" si="7"/>
        <v>3000</v>
      </c>
      <c r="BD8" s="52">
        <f t="shared" si="7"/>
        <v>3000</v>
      </c>
      <c r="BE8" s="52">
        <f t="shared" si="7"/>
        <v>3000</v>
      </c>
      <c r="BF8" s="52">
        <f t="shared" si="7"/>
        <v>3000</v>
      </c>
      <c r="BG8" s="52">
        <f t="shared" si="7"/>
        <v>3000</v>
      </c>
      <c r="BH8" s="52">
        <f t="shared" si="7"/>
        <v>3000</v>
      </c>
      <c r="BI8" s="52">
        <f t="shared" si="7"/>
        <v>3000</v>
      </c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44"/>
      <c r="CL8" s="109"/>
    </row>
    <row r="9" spans="1:90" s="45" customFormat="1">
      <c r="A9" s="72" t="s">
        <v>165</v>
      </c>
      <c r="B9" s="52">
        <v>1000</v>
      </c>
      <c r="C9" s="52">
        <f>B9</f>
        <v>1000</v>
      </c>
      <c r="D9" s="52">
        <f t="shared" ref="D9:BI9" si="8">C9</f>
        <v>1000</v>
      </c>
      <c r="E9" s="52">
        <f t="shared" si="8"/>
        <v>1000</v>
      </c>
      <c r="F9" s="52">
        <f t="shared" si="8"/>
        <v>1000</v>
      </c>
      <c r="G9" s="52">
        <f t="shared" si="8"/>
        <v>1000</v>
      </c>
      <c r="H9" s="52">
        <f t="shared" si="8"/>
        <v>1000</v>
      </c>
      <c r="I9" s="52">
        <f t="shared" si="8"/>
        <v>1000</v>
      </c>
      <c r="J9" s="52">
        <f t="shared" si="8"/>
        <v>1000</v>
      </c>
      <c r="K9" s="52">
        <f t="shared" si="8"/>
        <v>1000</v>
      </c>
      <c r="L9" s="52">
        <f t="shared" si="8"/>
        <v>1000</v>
      </c>
      <c r="M9" s="52">
        <f t="shared" si="8"/>
        <v>1000</v>
      </c>
      <c r="N9" s="52">
        <f t="shared" si="8"/>
        <v>1000</v>
      </c>
      <c r="O9" s="52">
        <f t="shared" si="8"/>
        <v>1000</v>
      </c>
      <c r="P9" s="52">
        <f t="shared" si="8"/>
        <v>1000</v>
      </c>
      <c r="Q9" s="52">
        <f t="shared" si="8"/>
        <v>1000</v>
      </c>
      <c r="R9" s="52">
        <f t="shared" si="8"/>
        <v>1000</v>
      </c>
      <c r="S9" s="52">
        <f t="shared" si="8"/>
        <v>1000</v>
      </c>
      <c r="T9" s="52">
        <f t="shared" si="8"/>
        <v>1000</v>
      </c>
      <c r="U9" s="52">
        <f t="shared" si="8"/>
        <v>1000</v>
      </c>
      <c r="V9" s="52">
        <f t="shared" si="8"/>
        <v>1000</v>
      </c>
      <c r="W9" s="52">
        <f t="shared" si="8"/>
        <v>1000</v>
      </c>
      <c r="X9" s="52">
        <f t="shared" si="8"/>
        <v>1000</v>
      </c>
      <c r="Y9" s="52">
        <f t="shared" si="8"/>
        <v>1000</v>
      </c>
      <c r="Z9" s="52">
        <f t="shared" si="8"/>
        <v>1000</v>
      </c>
      <c r="AA9" s="52">
        <f t="shared" si="8"/>
        <v>1000</v>
      </c>
      <c r="AB9" s="52">
        <f t="shared" si="8"/>
        <v>1000</v>
      </c>
      <c r="AC9" s="52">
        <f t="shared" si="8"/>
        <v>1000</v>
      </c>
      <c r="AD9" s="52">
        <f t="shared" si="8"/>
        <v>1000</v>
      </c>
      <c r="AE9" s="52">
        <f t="shared" si="8"/>
        <v>1000</v>
      </c>
      <c r="AF9" s="52">
        <f t="shared" si="8"/>
        <v>1000</v>
      </c>
      <c r="AG9" s="52">
        <f t="shared" si="8"/>
        <v>1000</v>
      </c>
      <c r="AH9" s="52">
        <f t="shared" si="8"/>
        <v>1000</v>
      </c>
      <c r="AI9" s="52">
        <f t="shared" si="8"/>
        <v>1000</v>
      </c>
      <c r="AJ9" s="52">
        <f t="shared" si="8"/>
        <v>1000</v>
      </c>
      <c r="AK9" s="52">
        <f t="shared" si="8"/>
        <v>1000</v>
      </c>
      <c r="AL9" s="52">
        <f t="shared" si="8"/>
        <v>1000</v>
      </c>
      <c r="AM9" s="52">
        <f t="shared" si="8"/>
        <v>1000</v>
      </c>
      <c r="AN9" s="52">
        <f t="shared" si="8"/>
        <v>1000</v>
      </c>
      <c r="AO9" s="52">
        <f t="shared" si="8"/>
        <v>1000</v>
      </c>
      <c r="AP9" s="52">
        <f t="shared" si="8"/>
        <v>1000</v>
      </c>
      <c r="AQ9" s="52">
        <f t="shared" si="8"/>
        <v>1000</v>
      </c>
      <c r="AR9" s="52">
        <f t="shared" si="8"/>
        <v>1000</v>
      </c>
      <c r="AS9" s="52">
        <f t="shared" si="8"/>
        <v>1000</v>
      </c>
      <c r="AT9" s="52">
        <f t="shared" si="8"/>
        <v>1000</v>
      </c>
      <c r="AU9" s="52">
        <f t="shared" si="8"/>
        <v>1000</v>
      </c>
      <c r="AV9" s="52">
        <f t="shared" si="8"/>
        <v>1000</v>
      </c>
      <c r="AW9" s="52">
        <f t="shared" si="8"/>
        <v>1000</v>
      </c>
      <c r="AX9" s="52">
        <f t="shared" si="8"/>
        <v>1000</v>
      </c>
      <c r="AY9" s="52">
        <f t="shared" si="8"/>
        <v>1000</v>
      </c>
      <c r="AZ9" s="52">
        <f t="shared" si="8"/>
        <v>1000</v>
      </c>
      <c r="BA9" s="52">
        <f t="shared" si="8"/>
        <v>1000</v>
      </c>
      <c r="BB9" s="52">
        <f t="shared" si="8"/>
        <v>1000</v>
      </c>
      <c r="BC9" s="52">
        <f t="shared" si="8"/>
        <v>1000</v>
      </c>
      <c r="BD9" s="52">
        <f t="shared" si="8"/>
        <v>1000</v>
      </c>
      <c r="BE9" s="52">
        <f t="shared" si="8"/>
        <v>1000</v>
      </c>
      <c r="BF9" s="52">
        <f t="shared" si="8"/>
        <v>1000</v>
      </c>
      <c r="BG9" s="52">
        <f t="shared" si="8"/>
        <v>1000</v>
      </c>
      <c r="BH9" s="52">
        <f t="shared" si="8"/>
        <v>1000</v>
      </c>
      <c r="BI9" s="52">
        <f t="shared" si="8"/>
        <v>1000</v>
      </c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44"/>
      <c r="CL9" s="109"/>
    </row>
    <row r="10" spans="1:90" ht="15" thickBot="1">
      <c r="A10" s="59" t="s">
        <v>25</v>
      </c>
      <c r="B10" s="60">
        <f>SUM(B5:B9)</f>
        <v>62500</v>
      </c>
      <c r="C10" s="60">
        <f t="shared" ref="C10:BI10" si="9">SUM(C5:C9)</f>
        <v>62500</v>
      </c>
      <c r="D10" s="60">
        <f t="shared" si="9"/>
        <v>62500</v>
      </c>
      <c r="E10" s="60">
        <f t="shared" si="9"/>
        <v>62500</v>
      </c>
      <c r="F10" s="60">
        <f t="shared" si="9"/>
        <v>62500</v>
      </c>
      <c r="G10" s="60">
        <f t="shared" si="9"/>
        <v>62500</v>
      </c>
      <c r="H10" s="60">
        <f t="shared" si="9"/>
        <v>34500</v>
      </c>
      <c r="I10" s="60">
        <f t="shared" si="9"/>
        <v>34500</v>
      </c>
      <c r="J10" s="60">
        <f t="shared" si="9"/>
        <v>34500</v>
      </c>
      <c r="K10" s="60">
        <f t="shared" si="9"/>
        <v>34500</v>
      </c>
      <c r="L10" s="60">
        <f t="shared" si="9"/>
        <v>34500</v>
      </c>
      <c r="M10" s="60">
        <f t="shared" si="9"/>
        <v>34500</v>
      </c>
      <c r="N10" s="60">
        <f t="shared" si="9"/>
        <v>35000</v>
      </c>
      <c r="O10" s="60">
        <f t="shared" si="9"/>
        <v>35000</v>
      </c>
      <c r="P10" s="60">
        <f t="shared" si="9"/>
        <v>35000</v>
      </c>
      <c r="Q10" s="60">
        <f t="shared" si="9"/>
        <v>35000</v>
      </c>
      <c r="R10" s="60">
        <f t="shared" si="9"/>
        <v>35000</v>
      </c>
      <c r="S10" s="60">
        <f t="shared" si="9"/>
        <v>35000</v>
      </c>
      <c r="T10" s="60">
        <f t="shared" si="9"/>
        <v>35000</v>
      </c>
      <c r="U10" s="60">
        <f t="shared" si="9"/>
        <v>35000</v>
      </c>
      <c r="V10" s="60">
        <f t="shared" si="9"/>
        <v>35000</v>
      </c>
      <c r="W10" s="60">
        <f t="shared" si="9"/>
        <v>35000</v>
      </c>
      <c r="X10" s="60">
        <f t="shared" si="9"/>
        <v>35000</v>
      </c>
      <c r="Y10" s="60">
        <f t="shared" si="9"/>
        <v>35000</v>
      </c>
      <c r="Z10" s="60">
        <f t="shared" si="9"/>
        <v>36000</v>
      </c>
      <c r="AA10" s="60">
        <f t="shared" si="9"/>
        <v>36000</v>
      </c>
      <c r="AB10" s="60">
        <f t="shared" si="9"/>
        <v>36000</v>
      </c>
      <c r="AC10" s="60">
        <f t="shared" si="9"/>
        <v>36000</v>
      </c>
      <c r="AD10" s="60">
        <f t="shared" si="9"/>
        <v>36000</v>
      </c>
      <c r="AE10" s="60">
        <f t="shared" si="9"/>
        <v>36000</v>
      </c>
      <c r="AF10" s="60">
        <f t="shared" si="9"/>
        <v>36000</v>
      </c>
      <c r="AG10" s="60">
        <f t="shared" si="9"/>
        <v>36000</v>
      </c>
      <c r="AH10" s="60">
        <f t="shared" si="9"/>
        <v>36000</v>
      </c>
      <c r="AI10" s="60">
        <f t="shared" si="9"/>
        <v>36000</v>
      </c>
      <c r="AJ10" s="60">
        <f t="shared" si="9"/>
        <v>36000</v>
      </c>
      <c r="AK10" s="60">
        <f t="shared" si="9"/>
        <v>36000</v>
      </c>
      <c r="AL10" s="60">
        <f t="shared" si="9"/>
        <v>49500</v>
      </c>
      <c r="AM10" s="60">
        <f t="shared" si="9"/>
        <v>49500</v>
      </c>
      <c r="AN10" s="60">
        <f t="shared" si="9"/>
        <v>49500</v>
      </c>
      <c r="AO10" s="60">
        <f t="shared" si="9"/>
        <v>49500</v>
      </c>
      <c r="AP10" s="60">
        <f t="shared" si="9"/>
        <v>49500</v>
      </c>
      <c r="AQ10" s="60">
        <f t="shared" si="9"/>
        <v>49500</v>
      </c>
      <c r="AR10" s="60">
        <f t="shared" si="9"/>
        <v>49500</v>
      </c>
      <c r="AS10" s="60">
        <f t="shared" si="9"/>
        <v>49500</v>
      </c>
      <c r="AT10" s="60">
        <f t="shared" si="9"/>
        <v>49500</v>
      </c>
      <c r="AU10" s="60">
        <f t="shared" si="9"/>
        <v>49500</v>
      </c>
      <c r="AV10" s="60">
        <f t="shared" si="9"/>
        <v>49500</v>
      </c>
      <c r="AW10" s="60">
        <f t="shared" si="9"/>
        <v>49500</v>
      </c>
      <c r="AX10" s="60">
        <f t="shared" si="9"/>
        <v>37000</v>
      </c>
      <c r="AY10" s="60">
        <f t="shared" si="9"/>
        <v>37000</v>
      </c>
      <c r="AZ10" s="60">
        <f t="shared" si="9"/>
        <v>37000</v>
      </c>
      <c r="BA10" s="60">
        <f t="shared" si="9"/>
        <v>37000</v>
      </c>
      <c r="BB10" s="60">
        <f t="shared" si="9"/>
        <v>37000</v>
      </c>
      <c r="BC10" s="60">
        <f t="shared" si="9"/>
        <v>37000</v>
      </c>
      <c r="BD10" s="60">
        <f t="shared" si="9"/>
        <v>37000</v>
      </c>
      <c r="BE10" s="60">
        <f t="shared" si="9"/>
        <v>37000</v>
      </c>
      <c r="BF10" s="60">
        <f t="shared" si="9"/>
        <v>37000</v>
      </c>
      <c r="BG10" s="60">
        <f t="shared" si="9"/>
        <v>37000</v>
      </c>
      <c r="BH10" s="60">
        <f t="shared" si="9"/>
        <v>37000</v>
      </c>
      <c r="BI10" s="60">
        <f t="shared" si="9"/>
        <v>37000</v>
      </c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44"/>
    </row>
    <row r="11" spans="1:90" ht="15" thickTop="1"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</row>
    <row r="12" spans="1:90"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</row>
    <row r="13" spans="1:90" ht="15.6">
      <c r="A13" s="195" t="s">
        <v>170</v>
      </c>
      <c r="B13" s="196" t="s">
        <v>104</v>
      </c>
      <c r="C13" s="197" t="s">
        <v>105</v>
      </c>
      <c r="D13" s="196" t="s">
        <v>106</v>
      </c>
      <c r="E13" s="196" t="s">
        <v>107</v>
      </c>
      <c r="F13" s="197" t="s">
        <v>108</v>
      </c>
    </row>
    <row r="14" spans="1:90">
      <c r="A14" s="192" t="s">
        <v>181</v>
      </c>
      <c r="B14" s="198">
        <f>SUM(B5:M5)</f>
        <v>192000</v>
      </c>
      <c r="C14" s="198">
        <f>SUM(N5:Y5)</f>
        <v>24000</v>
      </c>
      <c r="D14" s="198">
        <f>SUM(Z5:AK5)</f>
        <v>24000</v>
      </c>
      <c r="E14" s="198">
        <f>SUM(AL5:AW5)</f>
        <v>24000</v>
      </c>
      <c r="F14" s="198">
        <f>SUM(AX5:BI5)</f>
        <v>24000</v>
      </c>
    </row>
    <row r="15" spans="1:90">
      <c r="A15" s="192" t="s">
        <v>29</v>
      </c>
      <c r="B15" s="198">
        <f t="shared" ref="B15:B18" si="10">SUM(B6:M6)</f>
        <v>300000</v>
      </c>
      <c r="C15" s="198">
        <f t="shared" ref="C15:C18" si="11">SUM(N6:Y6)</f>
        <v>300000</v>
      </c>
      <c r="D15" s="198">
        <f t="shared" ref="D15:D18" si="12">SUM(Z6:AK6)</f>
        <v>300000</v>
      </c>
      <c r="E15" s="198">
        <f t="shared" ref="E15:E18" si="13">SUM(AL6:AW6)</f>
        <v>450000</v>
      </c>
      <c r="F15" s="198">
        <f t="shared" ref="F15:F18" si="14">SUM(AX6:BI6)</f>
        <v>300000</v>
      </c>
    </row>
    <row r="16" spans="1:90">
      <c r="A16" s="192" t="s">
        <v>180</v>
      </c>
      <c r="B16" s="198">
        <f t="shared" si="10"/>
        <v>72000</v>
      </c>
      <c r="C16" s="198">
        <f t="shared" si="11"/>
        <v>72000</v>
      </c>
      <c r="D16" s="198">
        <f t="shared" si="12"/>
        <v>72000</v>
      </c>
      <c r="E16" s="198">
        <f t="shared" si="13"/>
        <v>72000</v>
      </c>
      <c r="F16" s="198">
        <f t="shared" si="14"/>
        <v>72000</v>
      </c>
    </row>
    <row r="17" spans="1:6">
      <c r="A17" s="192" t="s">
        <v>182</v>
      </c>
      <c r="B17" s="198">
        <f t="shared" si="10"/>
        <v>6000</v>
      </c>
      <c r="C17" s="198">
        <f t="shared" si="11"/>
        <v>12000</v>
      </c>
      <c r="D17" s="198">
        <f t="shared" si="12"/>
        <v>24000</v>
      </c>
      <c r="E17" s="198">
        <f t="shared" si="13"/>
        <v>36000</v>
      </c>
      <c r="F17" s="198">
        <f t="shared" si="14"/>
        <v>36000</v>
      </c>
    </row>
    <row r="18" spans="1:6">
      <c r="A18" s="192" t="s">
        <v>165</v>
      </c>
      <c r="B18" s="198">
        <f t="shared" si="10"/>
        <v>12000</v>
      </c>
      <c r="C18" s="198">
        <f t="shared" si="11"/>
        <v>12000</v>
      </c>
      <c r="D18" s="198">
        <f t="shared" si="12"/>
        <v>12000</v>
      </c>
      <c r="E18" s="198">
        <f t="shared" si="13"/>
        <v>12000</v>
      </c>
      <c r="F18" s="198">
        <f t="shared" si="14"/>
        <v>12000</v>
      </c>
    </row>
    <row r="19" spans="1:6">
      <c r="A19" s="199" t="s">
        <v>25</v>
      </c>
      <c r="B19" s="200">
        <f>SUM(B14:B18)</f>
        <v>582000</v>
      </c>
      <c r="C19" s="200">
        <f t="shared" ref="C19:F19" si="15">SUM(C14:C18)</f>
        <v>420000</v>
      </c>
      <c r="D19" s="200">
        <f t="shared" si="15"/>
        <v>432000</v>
      </c>
      <c r="E19" s="200">
        <f t="shared" si="15"/>
        <v>594000</v>
      </c>
      <c r="F19" s="200">
        <f t="shared" si="15"/>
        <v>444000</v>
      </c>
    </row>
    <row r="20" spans="1:6">
      <c r="A20" s="43"/>
      <c r="B20" s="43"/>
      <c r="C20" s="43"/>
      <c r="D20" s="43"/>
      <c r="E20" s="43"/>
      <c r="F20" s="43"/>
    </row>
  </sheetData>
  <pageMargins left="0.7" right="0.7" top="0.75" bottom="0.75" header="0.3" footer="0.3"/>
  <legacy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X100"/>
  <sheetViews>
    <sheetView topLeftCell="A64" zoomScale="90" zoomScaleNormal="90" workbookViewId="0">
      <pane xSplit="1" topLeftCell="B1" activePane="topRight" state="frozen"/>
      <selection activeCell="A30" sqref="A30"/>
      <selection pane="topRight" activeCell="G100" sqref="G100"/>
    </sheetView>
  </sheetViews>
  <sheetFormatPr defaultColWidth="8.88671875" defaultRowHeight="11.4"/>
  <cols>
    <col min="1" max="1" width="42.109375" style="19" customWidth="1"/>
    <col min="2" max="2" width="13.5546875" style="19" bestFit="1" customWidth="1"/>
    <col min="3" max="3" width="12.109375" style="19" bestFit="1" customWidth="1"/>
    <col min="4" max="6" width="13.6640625" style="19" bestFit="1" customWidth="1"/>
    <col min="7" max="37" width="12" style="19" bestFit="1" customWidth="1"/>
    <col min="38" max="49" width="12" style="20" bestFit="1" customWidth="1"/>
    <col min="50" max="61" width="12" style="21" bestFit="1" customWidth="1"/>
    <col min="62" max="62" width="14" style="21" customWidth="1"/>
    <col min="63" max="63" width="11" style="21" bestFit="1" customWidth="1"/>
    <col min="64" max="72" width="8.88671875" style="21"/>
    <col min="73" max="73" width="12.109375" style="21" customWidth="1"/>
    <col min="74" max="75" width="11" style="21" bestFit="1" customWidth="1"/>
    <col min="76" max="84" width="8.88671875" style="21"/>
    <col min="85" max="85" width="13.88671875" style="21" customWidth="1"/>
    <col min="86" max="16384" width="8.88671875" style="21"/>
  </cols>
  <sheetData>
    <row r="1" spans="1:85" s="17" customFormat="1" ht="21">
      <c r="A1" s="141" t="s">
        <v>81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</row>
    <row r="2" spans="1:85" s="17" customFormat="1" ht="12">
      <c r="A2" s="18" t="str">
        <f>CONCATENATE(Company, " : ",start, " -  ",end)</f>
        <v>Tourbr : Mês 1 -  Mês 60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</row>
    <row r="3" spans="1:85" s="17" customFormat="1" ht="12">
      <c r="A3" s="18" t="str">
        <f>CONCATENATE("Valores em ",currency)</f>
        <v>Valores em R$</v>
      </c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</row>
    <row r="4" spans="1:85" ht="12" thickBot="1"/>
    <row r="5" spans="1:85" s="25" customFormat="1" ht="12">
      <c r="A5" s="22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4"/>
      <c r="BJ5" s="123"/>
      <c r="BK5" s="123"/>
      <c r="BL5" s="123"/>
      <c r="BM5" s="123"/>
      <c r="BN5" s="123"/>
      <c r="BO5" s="123"/>
      <c r="BP5" s="123"/>
      <c r="BQ5" s="123"/>
      <c r="BR5" s="123"/>
      <c r="BS5" s="123"/>
      <c r="BT5" s="123"/>
      <c r="BU5" s="123"/>
      <c r="BV5" s="123"/>
      <c r="BW5" s="123"/>
      <c r="BX5" s="123"/>
      <c r="BY5" s="123"/>
      <c r="BZ5" s="123"/>
      <c r="CA5" s="123"/>
      <c r="CB5" s="123"/>
      <c r="CC5" s="123"/>
      <c r="CD5" s="123"/>
      <c r="CE5" s="123"/>
      <c r="CF5" s="123"/>
      <c r="CG5" s="123"/>
    </row>
    <row r="6" spans="1:85" s="30" customFormat="1" ht="12.6" thickBot="1">
      <c r="A6" s="26"/>
      <c r="B6" s="27" t="s">
        <v>60</v>
      </c>
      <c r="C6" s="28" t="s">
        <v>61</v>
      </c>
      <c r="D6" s="28" t="s">
        <v>62</v>
      </c>
      <c r="E6" s="28" t="s">
        <v>63</v>
      </c>
      <c r="F6" s="28" t="s">
        <v>64</v>
      </c>
      <c r="G6" s="28" t="s">
        <v>65</v>
      </c>
      <c r="H6" s="28" t="s">
        <v>66</v>
      </c>
      <c r="I6" s="28" t="s">
        <v>67</v>
      </c>
      <c r="J6" s="28" t="s">
        <v>77</v>
      </c>
      <c r="K6" s="28" t="s">
        <v>78</v>
      </c>
      <c r="L6" s="28" t="s">
        <v>75</v>
      </c>
      <c r="M6" s="28" t="s">
        <v>76</v>
      </c>
      <c r="N6" s="28" t="s">
        <v>0</v>
      </c>
      <c r="O6" s="28" t="s">
        <v>1</v>
      </c>
      <c r="P6" s="28" t="s">
        <v>2</v>
      </c>
      <c r="Q6" s="28" t="s">
        <v>3</v>
      </c>
      <c r="R6" s="28" t="s">
        <v>4</v>
      </c>
      <c r="S6" s="28" t="s">
        <v>5</v>
      </c>
      <c r="T6" s="28" t="s">
        <v>6</v>
      </c>
      <c r="U6" s="28" t="s">
        <v>7</v>
      </c>
      <c r="V6" s="28" t="s">
        <v>8</v>
      </c>
      <c r="W6" s="28" t="s">
        <v>9</v>
      </c>
      <c r="X6" s="28" t="s">
        <v>10</v>
      </c>
      <c r="Y6" s="28" t="s">
        <v>11</v>
      </c>
      <c r="Z6" s="28" t="s">
        <v>12</v>
      </c>
      <c r="AA6" s="28" t="s">
        <v>13</v>
      </c>
      <c r="AB6" s="28" t="s">
        <v>14</v>
      </c>
      <c r="AC6" s="28" t="s">
        <v>15</v>
      </c>
      <c r="AD6" s="28" t="s">
        <v>16</v>
      </c>
      <c r="AE6" s="28" t="s">
        <v>17</v>
      </c>
      <c r="AF6" s="28" t="s">
        <v>18</v>
      </c>
      <c r="AG6" s="28" t="s">
        <v>19</v>
      </c>
      <c r="AH6" s="28" t="s">
        <v>20</v>
      </c>
      <c r="AI6" s="28" t="s">
        <v>21</v>
      </c>
      <c r="AJ6" s="28" t="s">
        <v>90</v>
      </c>
      <c r="AK6" s="28" t="s">
        <v>91</v>
      </c>
      <c r="AL6" s="28" t="s">
        <v>92</v>
      </c>
      <c r="AM6" s="28" t="s">
        <v>30</v>
      </c>
      <c r="AN6" s="28" t="s">
        <v>31</v>
      </c>
      <c r="AO6" s="28" t="s">
        <v>32</v>
      </c>
      <c r="AP6" s="28" t="s">
        <v>33</v>
      </c>
      <c r="AQ6" s="28" t="s">
        <v>34</v>
      </c>
      <c r="AR6" s="28" t="s">
        <v>35</v>
      </c>
      <c r="AS6" s="28" t="s">
        <v>36</v>
      </c>
      <c r="AT6" s="28" t="s">
        <v>37</v>
      </c>
      <c r="AU6" s="28" t="s">
        <v>38</v>
      </c>
      <c r="AV6" s="28" t="s">
        <v>39</v>
      </c>
      <c r="AW6" s="28" t="s">
        <v>40</v>
      </c>
      <c r="AX6" s="28" t="s">
        <v>41</v>
      </c>
      <c r="AY6" s="28" t="s">
        <v>42</v>
      </c>
      <c r="AZ6" s="28" t="s">
        <v>43</v>
      </c>
      <c r="BA6" s="28" t="s">
        <v>44</v>
      </c>
      <c r="BB6" s="28" t="s">
        <v>45</v>
      </c>
      <c r="BC6" s="28" t="s">
        <v>46</v>
      </c>
      <c r="BD6" s="28" t="s">
        <v>47</v>
      </c>
      <c r="BE6" s="28" t="s">
        <v>48</v>
      </c>
      <c r="BF6" s="28" t="s">
        <v>49</v>
      </c>
      <c r="BG6" s="28" t="s">
        <v>50</v>
      </c>
      <c r="BH6" s="28" t="s">
        <v>79</v>
      </c>
      <c r="BI6" s="29" t="s">
        <v>80</v>
      </c>
      <c r="BJ6" s="124"/>
      <c r="BK6" s="124"/>
      <c r="BL6" s="124"/>
      <c r="BM6" s="124"/>
      <c r="BN6" s="124"/>
      <c r="BO6" s="124"/>
      <c r="BP6" s="124"/>
      <c r="BQ6" s="124"/>
      <c r="BR6" s="124"/>
      <c r="BS6" s="124"/>
      <c r="BT6" s="124"/>
      <c r="BU6" s="124"/>
      <c r="BV6" s="124"/>
      <c r="BW6" s="124"/>
      <c r="BX6" s="124"/>
      <c r="BY6" s="124"/>
      <c r="BZ6" s="124"/>
      <c r="CA6" s="124"/>
      <c r="CB6" s="124"/>
      <c r="CC6" s="124"/>
      <c r="CD6" s="124"/>
      <c r="CE6" s="124"/>
      <c r="CF6" s="124"/>
      <c r="CG6" s="124"/>
    </row>
    <row r="7" spans="1:85" ht="12">
      <c r="A7" s="31" t="s">
        <v>82</v>
      </c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3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</row>
    <row r="8" spans="1:85" ht="12">
      <c r="A8" s="34" t="s">
        <v>83</v>
      </c>
      <c r="B8" s="35"/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119"/>
      <c r="BJ8" s="125"/>
      <c r="BK8" s="125"/>
      <c r="BL8" s="125"/>
      <c r="BM8" s="125"/>
      <c r="BN8" s="125"/>
      <c r="BO8" s="125"/>
      <c r="BP8" s="125"/>
      <c r="BQ8" s="125"/>
      <c r="BR8" s="125"/>
      <c r="BS8" s="125"/>
      <c r="BT8" s="125"/>
      <c r="BU8" s="125"/>
      <c r="BV8" s="125"/>
      <c r="BW8" s="125"/>
      <c r="BX8" s="125"/>
      <c r="BY8" s="125"/>
      <c r="BZ8" s="125"/>
      <c r="CA8" s="125"/>
      <c r="CB8" s="125"/>
      <c r="CC8" s="125"/>
      <c r="CD8" s="125"/>
      <c r="CE8" s="125"/>
      <c r="CF8" s="125"/>
      <c r="CG8" s="125"/>
    </row>
    <row r="9" spans="1:85" ht="12">
      <c r="A9" s="36" t="s">
        <v>86</v>
      </c>
      <c r="B9" s="35">
        <v>4</v>
      </c>
      <c r="C9" s="35">
        <f>B9</f>
        <v>4</v>
      </c>
      <c r="D9" s="35">
        <f t="shared" ref="D9:BI9" si="0">C9</f>
        <v>4</v>
      </c>
      <c r="E9" s="35">
        <f t="shared" si="0"/>
        <v>4</v>
      </c>
      <c r="F9" s="35">
        <f t="shared" si="0"/>
        <v>4</v>
      </c>
      <c r="G9" s="35">
        <f t="shared" si="0"/>
        <v>4</v>
      </c>
      <c r="H9" s="35">
        <f t="shared" si="0"/>
        <v>4</v>
      </c>
      <c r="I9" s="35">
        <f t="shared" si="0"/>
        <v>4</v>
      </c>
      <c r="J9" s="35">
        <f t="shared" si="0"/>
        <v>4</v>
      </c>
      <c r="K9" s="35">
        <f t="shared" si="0"/>
        <v>4</v>
      </c>
      <c r="L9" s="35">
        <f t="shared" si="0"/>
        <v>4</v>
      </c>
      <c r="M9" s="35">
        <f t="shared" si="0"/>
        <v>4</v>
      </c>
      <c r="N9" s="35">
        <f t="shared" si="0"/>
        <v>4</v>
      </c>
      <c r="O9" s="35">
        <f t="shared" si="0"/>
        <v>4</v>
      </c>
      <c r="P9" s="35">
        <f t="shared" si="0"/>
        <v>4</v>
      </c>
      <c r="Q9" s="35">
        <f t="shared" si="0"/>
        <v>4</v>
      </c>
      <c r="R9" s="35">
        <f t="shared" si="0"/>
        <v>4</v>
      </c>
      <c r="S9" s="35">
        <f t="shared" si="0"/>
        <v>4</v>
      </c>
      <c r="T9" s="35">
        <f t="shared" si="0"/>
        <v>4</v>
      </c>
      <c r="U9" s="35">
        <f t="shared" si="0"/>
        <v>4</v>
      </c>
      <c r="V9" s="35">
        <f t="shared" si="0"/>
        <v>4</v>
      </c>
      <c r="W9" s="35">
        <f t="shared" si="0"/>
        <v>4</v>
      </c>
      <c r="X9" s="35">
        <f t="shared" si="0"/>
        <v>4</v>
      </c>
      <c r="Y9" s="35">
        <f t="shared" si="0"/>
        <v>4</v>
      </c>
      <c r="Z9" s="35">
        <f t="shared" si="0"/>
        <v>4</v>
      </c>
      <c r="AA9" s="35">
        <f t="shared" si="0"/>
        <v>4</v>
      </c>
      <c r="AB9" s="35">
        <f t="shared" si="0"/>
        <v>4</v>
      </c>
      <c r="AC9" s="35">
        <f t="shared" si="0"/>
        <v>4</v>
      </c>
      <c r="AD9" s="35">
        <f t="shared" si="0"/>
        <v>4</v>
      </c>
      <c r="AE9" s="35">
        <f t="shared" si="0"/>
        <v>4</v>
      </c>
      <c r="AF9" s="35">
        <f t="shared" si="0"/>
        <v>4</v>
      </c>
      <c r="AG9" s="35">
        <f t="shared" si="0"/>
        <v>4</v>
      </c>
      <c r="AH9" s="35">
        <f t="shared" si="0"/>
        <v>4</v>
      </c>
      <c r="AI9" s="35">
        <f t="shared" si="0"/>
        <v>4</v>
      </c>
      <c r="AJ9" s="35">
        <f t="shared" si="0"/>
        <v>4</v>
      </c>
      <c r="AK9" s="35">
        <f t="shared" si="0"/>
        <v>4</v>
      </c>
      <c r="AL9" s="35">
        <f t="shared" si="0"/>
        <v>4</v>
      </c>
      <c r="AM9" s="35">
        <f t="shared" si="0"/>
        <v>4</v>
      </c>
      <c r="AN9" s="35">
        <f t="shared" si="0"/>
        <v>4</v>
      </c>
      <c r="AO9" s="35">
        <f t="shared" si="0"/>
        <v>4</v>
      </c>
      <c r="AP9" s="35">
        <f t="shared" si="0"/>
        <v>4</v>
      </c>
      <c r="AQ9" s="35">
        <f t="shared" si="0"/>
        <v>4</v>
      </c>
      <c r="AR9" s="35">
        <f t="shared" si="0"/>
        <v>4</v>
      </c>
      <c r="AS9" s="35">
        <f t="shared" si="0"/>
        <v>4</v>
      </c>
      <c r="AT9" s="35">
        <f t="shared" si="0"/>
        <v>4</v>
      </c>
      <c r="AU9" s="35">
        <f t="shared" si="0"/>
        <v>4</v>
      </c>
      <c r="AV9" s="35">
        <f t="shared" si="0"/>
        <v>4</v>
      </c>
      <c r="AW9" s="35">
        <f t="shared" si="0"/>
        <v>4</v>
      </c>
      <c r="AX9" s="35">
        <f t="shared" si="0"/>
        <v>4</v>
      </c>
      <c r="AY9" s="35">
        <f t="shared" si="0"/>
        <v>4</v>
      </c>
      <c r="AZ9" s="35">
        <f t="shared" si="0"/>
        <v>4</v>
      </c>
      <c r="BA9" s="35">
        <f t="shared" si="0"/>
        <v>4</v>
      </c>
      <c r="BB9" s="35">
        <f t="shared" si="0"/>
        <v>4</v>
      </c>
      <c r="BC9" s="35">
        <f t="shared" si="0"/>
        <v>4</v>
      </c>
      <c r="BD9" s="35">
        <f t="shared" si="0"/>
        <v>4</v>
      </c>
      <c r="BE9" s="35">
        <f t="shared" si="0"/>
        <v>4</v>
      </c>
      <c r="BF9" s="35">
        <f t="shared" si="0"/>
        <v>4</v>
      </c>
      <c r="BG9" s="35">
        <f t="shared" si="0"/>
        <v>4</v>
      </c>
      <c r="BH9" s="35">
        <f t="shared" si="0"/>
        <v>4</v>
      </c>
      <c r="BI9" s="119">
        <f t="shared" si="0"/>
        <v>4</v>
      </c>
      <c r="BJ9" s="125"/>
      <c r="BK9" s="125"/>
      <c r="BL9" s="125"/>
      <c r="BM9" s="125"/>
      <c r="BN9" s="125"/>
      <c r="BO9" s="125"/>
      <c r="BP9" s="125"/>
      <c r="BQ9" s="125"/>
      <c r="BR9" s="125"/>
      <c r="BS9" s="125"/>
      <c r="BT9" s="125"/>
      <c r="BU9" s="125"/>
      <c r="BV9" s="125"/>
      <c r="BW9" s="125"/>
      <c r="BX9" s="125"/>
      <c r="BY9" s="125"/>
      <c r="BZ9" s="125"/>
      <c r="CA9" s="125"/>
      <c r="CB9" s="125"/>
      <c r="CC9" s="125"/>
      <c r="CD9" s="125"/>
      <c r="CE9" s="125"/>
      <c r="CF9" s="125"/>
      <c r="CG9" s="125"/>
    </row>
    <row r="10" spans="1:85" ht="12">
      <c r="A10" s="34" t="s">
        <v>173</v>
      </c>
      <c r="B10" s="35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119"/>
      <c r="BJ10" s="125"/>
      <c r="BK10" s="125"/>
      <c r="BL10" s="125"/>
      <c r="BM10" s="125"/>
      <c r="BN10" s="125"/>
      <c r="BO10" s="125"/>
      <c r="BP10" s="125"/>
      <c r="BQ10" s="125"/>
      <c r="BR10" s="125"/>
      <c r="BS10" s="125"/>
      <c r="BT10" s="125"/>
      <c r="BU10" s="125"/>
      <c r="BV10" s="125"/>
      <c r="BW10" s="125"/>
      <c r="BX10" s="125"/>
      <c r="BY10" s="125"/>
      <c r="BZ10" s="125"/>
      <c r="CA10" s="125"/>
      <c r="CB10" s="125"/>
      <c r="CC10" s="125"/>
      <c r="CD10" s="125"/>
      <c r="CE10" s="125"/>
      <c r="CF10" s="125"/>
      <c r="CG10" s="125"/>
    </row>
    <row r="11" spans="1:85" ht="12">
      <c r="A11" s="36" t="s">
        <v>175</v>
      </c>
      <c r="B11" s="35">
        <v>1</v>
      </c>
      <c r="C11" s="35">
        <f>B11</f>
        <v>1</v>
      </c>
      <c r="D11" s="35">
        <f t="shared" ref="D11:M11" si="1">C11</f>
        <v>1</v>
      </c>
      <c r="E11" s="35">
        <f t="shared" si="1"/>
        <v>1</v>
      </c>
      <c r="F11" s="35">
        <f t="shared" si="1"/>
        <v>1</v>
      </c>
      <c r="G11" s="35">
        <f t="shared" si="1"/>
        <v>1</v>
      </c>
      <c r="H11" s="35">
        <f t="shared" si="1"/>
        <v>1</v>
      </c>
      <c r="I11" s="35">
        <f t="shared" si="1"/>
        <v>1</v>
      </c>
      <c r="J11" s="35">
        <f t="shared" si="1"/>
        <v>1</v>
      </c>
      <c r="K11" s="35">
        <f t="shared" si="1"/>
        <v>1</v>
      </c>
      <c r="L11" s="35">
        <f t="shared" si="1"/>
        <v>1</v>
      </c>
      <c r="M11" s="35">
        <f t="shared" si="1"/>
        <v>1</v>
      </c>
      <c r="N11" s="35">
        <f t="shared" ref="N11:N14" si="2">M11</f>
        <v>1</v>
      </c>
      <c r="O11" s="35">
        <f t="shared" ref="O11:O14" si="3">N11</f>
        <v>1</v>
      </c>
      <c r="P11" s="35">
        <f t="shared" ref="P11:P14" si="4">O11</f>
        <v>1</v>
      </c>
      <c r="Q11" s="35">
        <f t="shared" ref="Q11:Q14" si="5">P11</f>
        <v>1</v>
      </c>
      <c r="R11" s="35">
        <f t="shared" ref="R11:R14" si="6">Q11</f>
        <v>1</v>
      </c>
      <c r="S11" s="35">
        <f t="shared" ref="S11:S14" si="7">R11</f>
        <v>1</v>
      </c>
      <c r="T11" s="35">
        <f t="shared" ref="T11:T14" si="8">S11</f>
        <v>1</v>
      </c>
      <c r="U11" s="35">
        <f t="shared" ref="U11:U14" si="9">T11</f>
        <v>1</v>
      </c>
      <c r="V11" s="35">
        <f t="shared" ref="V11:V14" si="10">U11</f>
        <v>1</v>
      </c>
      <c r="W11" s="35">
        <f t="shared" ref="W11:W14" si="11">V11</f>
        <v>1</v>
      </c>
      <c r="X11" s="35">
        <f t="shared" ref="X11:X14" si="12">W11</f>
        <v>1</v>
      </c>
      <c r="Y11" s="35">
        <f t="shared" ref="Y11:Y14" si="13">X11</f>
        <v>1</v>
      </c>
      <c r="Z11" s="35">
        <f t="shared" ref="Z11:AL11" si="14">Y11</f>
        <v>1</v>
      </c>
      <c r="AA11" s="35">
        <f t="shared" ref="AA11:AA12" si="15">Z11</f>
        <v>1</v>
      </c>
      <c r="AB11" s="35">
        <f t="shared" ref="AB11:AB12" si="16">AA11</f>
        <v>1</v>
      </c>
      <c r="AC11" s="35">
        <f t="shared" ref="AC11:AC12" si="17">AB11</f>
        <v>1</v>
      </c>
      <c r="AD11" s="35">
        <f t="shared" ref="AD11:AD12" si="18">AC11</f>
        <v>1</v>
      </c>
      <c r="AE11" s="35">
        <f t="shared" ref="AE11:AE12" si="19">AD11</f>
        <v>1</v>
      </c>
      <c r="AF11" s="35">
        <f t="shared" ref="AF11:AF12" si="20">AE11</f>
        <v>1</v>
      </c>
      <c r="AG11" s="35">
        <f t="shared" ref="AG11:AG12" si="21">AF11</f>
        <v>1</v>
      </c>
      <c r="AH11" s="35">
        <f t="shared" ref="AH11:AH12" si="22">AG11</f>
        <v>1</v>
      </c>
      <c r="AI11" s="35">
        <f t="shared" ref="AI11:AI12" si="23">AH11</f>
        <v>1</v>
      </c>
      <c r="AJ11" s="35">
        <f t="shared" ref="AJ11:AJ12" si="24">AI11</f>
        <v>1</v>
      </c>
      <c r="AK11" s="35">
        <f t="shared" ref="AK11:AK12" si="25">AJ11</f>
        <v>1</v>
      </c>
      <c r="AL11" s="35">
        <f t="shared" si="14"/>
        <v>1</v>
      </c>
      <c r="AM11" s="35">
        <f t="shared" ref="AM11:AM12" si="26">AL11</f>
        <v>1</v>
      </c>
      <c r="AN11" s="35">
        <f t="shared" ref="AN11:AN12" si="27">AM11</f>
        <v>1</v>
      </c>
      <c r="AO11" s="35">
        <f t="shared" ref="AO11:AO12" si="28">AN11</f>
        <v>1</v>
      </c>
      <c r="AP11" s="35">
        <f t="shared" ref="AP11:AP12" si="29">AO11</f>
        <v>1</v>
      </c>
      <c r="AQ11" s="35">
        <f t="shared" ref="AQ11:AQ12" si="30">AP11</f>
        <v>1</v>
      </c>
      <c r="AR11" s="35">
        <f t="shared" ref="AR11:AR12" si="31">AQ11</f>
        <v>1</v>
      </c>
      <c r="AS11" s="35">
        <f t="shared" ref="AS11:AS12" si="32">AR11</f>
        <v>1</v>
      </c>
      <c r="AT11" s="35">
        <f t="shared" ref="AT11:AT12" si="33">AS11</f>
        <v>1</v>
      </c>
      <c r="AU11" s="35">
        <f t="shared" ref="AU11:AU12" si="34">AT11</f>
        <v>1</v>
      </c>
      <c r="AV11" s="35">
        <f t="shared" ref="AV11:AV12" si="35">AU11</f>
        <v>1</v>
      </c>
      <c r="AW11" s="35">
        <f t="shared" ref="AW11:AW12" si="36">AV11</f>
        <v>1</v>
      </c>
      <c r="AX11" s="35">
        <f t="shared" ref="AX11:AX12" si="37">AW11</f>
        <v>1</v>
      </c>
      <c r="AY11" s="35">
        <f t="shared" ref="AY11:AY12" si="38">AX11</f>
        <v>1</v>
      </c>
      <c r="AZ11" s="35">
        <f t="shared" ref="AZ11:AZ12" si="39">AY11</f>
        <v>1</v>
      </c>
      <c r="BA11" s="35">
        <f t="shared" ref="BA11:BA12" si="40">AZ11</f>
        <v>1</v>
      </c>
      <c r="BB11" s="35">
        <f t="shared" ref="BB11:BB12" si="41">BA11</f>
        <v>1</v>
      </c>
      <c r="BC11" s="35">
        <f t="shared" ref="BC11:BC12" si="42">BB11</f>
        <v>1</v>
      </c>
      <c r="BD11" s="35">
        <f t="shared" ref="BD11:BD12" si="43">BC11</f>
        <v>1</v>
      </c>
      <c r="BE11" s="35">
        <f t="shared" ref="BE11:BE12" si="44">BD11</f>
        <v>1</v>
      </c>
      <c r="BF11" s="35">
        <f t="shared" ref="BF11:BF12" si="45">BE11</f>
        <v>1</v>
      </c>
      <c r="BG11" s="35">
        <f t="shared" ref="BG11:BG12" si="46">BF11</f>
        <v>1</v>
      </c>
      <c r="BH11" s="35">
        <f t="shared" ref="BH11:BH12" si="47">BG11</f>
        <v>1</v>
      </c>
      <c r="BI11" s="35">
        <f t="shared" ref="BI11:BI12" si="48">BH11</f>
        <v>1</v>
      </c>
      <c r="BJ11" s="125"/>
      <c r="BK11" s="125"/>
      <c r="BL11" s="125"/>
      <c r="BM11" s="125"/>
      <c r="BN11" s="125"/>
      <c r="BO11" s="125"/>
      <c r="BP11" s="125"/>
      <c r="BQ11" s="125"/>
      <c r="BR11" s="125"/>
      <c r="BS11" s="125"/>
      <c r="BT11" s="125"/>
      <c r="BU11" s="125"/>
      <c r="BV11" s="125"/>
      <c r="BW11" s="125"/>
      <c r="BX11" s="125"/>
      <c r="BY11" s="125"/>
      <c r="BZ11" s="125"/>
      <c r="CA11" s="125"/>
      <c r="CB11" s="125"/>
      <c r="CC11" s="125"/>
      <c r="CD11" s="125"/>
      <c r="CE11" s="125"/>
      <c r="CF11" s="125"/>
      <c r="CG11" s="125"/>
    </row>
    <row r="12" spans="1:85" ht="12">
      <c r="A12" s="36" t="s">
        <v>174</v>
      </c>
      <c r="B12" s="35">
        <v>1</v>
      </c>
      <c r="C12" s="35">
        <f>B12</f>
        <v>1</v>
      </c>
      <c r="D12" s="35">
        <f t="shared" ref="D12:M12" si="49">C12</f>
        <v>1</v>
      </c>
      <c r="E12" s="35">
        <f t="shared" si="49"/>
        <v>1</v>
      </c>
      <c r="F12" s="35">
        <f t="shared" si="49"/>
        <v>1</v>
      </c>
      <c r="G12" s="35">
        <f t="shared" si="49"/>
        <v>1</v>
      </c>
      <c r="H12" s="35">
        <f t="shared" si="49"/>
        <v>1</v>
      </c>
      <c r="I12" s="35">
        <f t="shared" si="49"/>
        <v>1</v>
      </c>
      <c r="J12" s="35">
        <f t="shared" si="49"/>
        <v>1</v>
      </c>
      <c r="K12" s="35">
        <f t="shared" si="49"/>
        <v>1</v>
      </c>
      <c r="L12" s="35">
        <f t="shared" si="49"/>
        <v>1</v>
      </c>
      <c r="M12" s="35">
        <f t="shared" si="49"/>
        <v>1</v>
      </c>
      <c r="N12" s="35">
        <f t="shared" si="2"/>
        <v>1</v>
      </c>
      <c r="O12" s="35">
        <f t="shared" si="3"/>
        <v>1</v>
      </c>
      <c r="P12" s="35">
        <f t="shared" si="4"/>
        <v>1</v>
      </c>
      <c r="Q12" s="35">
        <f t="shared" si="5"/>
        <v>1</v>
      </c>
      <c r="R12" s="35">
        <f t="shared" si="6"/>
        <v>1</v>
      </c>
      <c r="S12" s="35">
        <f t="shared" si="7"/>
        <v>1</v>
      </c>
      <c r="T12" s="35">
        <f t="shared" si="8"/>
        <v>1</v>
      </c>
      <c r="U12" s="35">
        <f t="shared" si="9"/>
        <v>1</v>
      </c>
      <c r="V12" s="35">
        <f t="shared" si="10"/>
        <v>1</v>
      </c>
      <c r="W12" s="35">
        <f t="shared" si="11"/>
        <v>1</v>
      </c>
      <c r="X12" s="35">
        <f t="shared" si="12"/>
        <v>1</v>
      </c>
      <c r="Y12" s="35">
        <f t="shared" si="13"/>
        <v>1</v>
      </c>
      <c r="Z12" s="35">
        <f t="shared" ref="Z12:AL12" si="50">Y12</f>
        <v>1</v>
      </c>
      <c r="AA12" s="35">
        <f t="shared" si="15"/>
        <v>1</v>
      </c>
      <c r="AB12" s="35">
        <f t="shared" si="16"/>
        <v>1</v>
      </c>
      <c r="AC12" s="35">
        <f t="shared" si="17"/>
        <v>1</v>
      </c>
      <c r="AD12" s="35">
        <f t="shared" si="18"/>
        <v>1</v>
      </c>
      <c r="AE12" s="35">
        <f t="shared" si="19"/>
        <v>1</v>
      </c>
      <c r="AF12" s="35">
        <f t="shared" si="20"/>
        <v>1</v>
      </c>
      <c r="AG12" s="35">
        <f t="shared" si="21"/>
        <v>1</v>
      </c>
      <c r="AH12" s="35">
        <f t="shared" si="22"/>
        <v>1</v>
      </c>
      <c r="AI12" s="35">
        <f t="shared" si="23"/>
        <v>1</v>
      </c>
      <c r="AJ12" s="35">
        <f t="shared" si="24"/>
        <v>1</v>
      </c>
      <c r="AK12" s="35">
        <f t="shared" si="25"/>
        <v>1</v>
      </c>
      <c r="AL12" s="35">
        <f t="shared" si="50"/>
        <v>1</v>
      </c>
      <c r="AM12" s="35">
        <f t="shared" si="26"/>
        <v>1</v>
      </c>
      <c r="AN12" s="35">
        <f t="shared" si="27"/>
        <v>1</v>
      </c>
      <c r="AO12" s="35">
        <f t="shared" si="28"/>
        <v>1</v>
      </c>
      <c r="AP12" s="35">
        <f t="shared" si="29"/>
        <v>1</v>
      </c>
      <c r="AQ12" s="35">
        <f t="shared" si="30"/>
        <v>1</v>
      </c>
      <c r="AR12" s="35">
        <f t="shared" si="31"/>
        <v>1</v>
      </c>
      <c r="AS12" s="35">
        <f t="shared" si="32"/>
        <v>1</v>
      </c>
      <c r="AT12" s="35">
        <f t="shared" si="33"/>
        <v>1</v>
      </c>
      <c r="AU12" s="35">
        <f t="shared" si="34"/>
        <v>1</v>
      </c>
      <c r="AV12" s="35">
        <f t="shared" si="35"/>
        <v>1</v>
      </c>
      <c r="AW12" s="35">
        <f t="shared" si="36"/>
        <v>1</v>
      </c>
      <c r="AX12" s="35">
        <f t="shared" si="37"/>
        <v>1</v>
      </c>
      <c r="AY12" s="35">
        <f t="shared" si="38"/>
        <v>1</v>
      </c>
      <c r="AZ12" s="35">
        <f t="shared" si="39"/>
        <v>1</v>
      </c>
      <c r="BA12" s="35">
        <f t="shared" si="40"/>
        <v>1</v>
      </c>
      <c r="BB12" s="35">
        <f t="shared" si="41"/>
        <v>1</v>
      </c>
      <c r="BC12" s="35">
        <f t="shared" si="42"/>
        <v>1</v>
      </c>
      <c r="BD12" s="35">
        <f t="shared" si="43"/>
        <v>1</v>
      </c>
      <c r="BE12" s="35">
        <f t="shared" si="44"/>
        <v>1</v>
      </c>
      <c r="BF12" s="35">
        <f t="shared" si="45"/>
        <v>1</v>
      </c>
      <c r="BG12" s="35">
        <f t="shared" si="46"/>
        <v>1</v>
      </c>
      <c r="BH12" s="35">
        <f t="shared" si="47"/>
        <v>1</v>
      </c>
      <c r="BI12" s="35">
        <f t="shared" si="48"/>
        <v>1</v>
      </c>
      <c r="BJ12" s="125"/>
      <c r="BK12" s="125"/>
      <c r="BL12" s="125"/>
      <c r="BM12" s="125"/>
      <c r="BN12" s="125"/>
      <c r="BO12" s="125"/>
      <c r="BP12" s="125"/>
      <c r="BQ12" s="125"/>
      <c r="BR12" s="125"/>
      <c r="BS12" s="125"/>
      <c r="BT12" s="125"/>
      <c r="BU12" s="125"/>
      <c r="BV12" s="125"/>
      <c r="BW12" s="125"/>
      <c r="BX12" s="125"/>
      <c r="BY12" s="125"/>
      <c r="BZ12" s="125"/>
      <c r="CA12" s="125"/>
      <c r="CB12" s="125"/>
      <c r="CC12" s="125"/>
      <c r="CD12" s="125"/>
      <c r="CE12" s="125"/>
      <c r="CF12" s="125"/>
      <c r="CG12" s="125"/>
    </row>
    <row r="13" spans="1:85" ht="12">
      <c r="A13" s="36" t="s">
        <v>178</v>
      </c>
      <c r="B13" s="35">
        <v>1</v>
      </c>
      <c r="C13" s="35">
        <f>B13</f>
        <v>1</v>
      </c>
      <c r="D13" s="35">
        <f t="shared" ref="D13:M14" si="51">C13</f>
        <v>1</v>
      </c>
      <c r="E13" s="35">
        <f t="shared" si="51"/>
        <v>1</v>
      </c>
      <c r="F13" s="35">
        <f t="shared" si="51"/>
        <v>1</v>
      </c>
      <c r="G13" s="35">
        <f t="shared" si="51"/>
        <v>1</v>
      </c>
      <c r="H13" s="35">
        <f t="shared" si="51"/>
        <v>1</v>
      </c>
      <c r="I13" s="35">
        <f t="shared" si="51"/>
        <v>1</v>
      </c>
      <c r="J13" s="35">
        <f t="shared" si="51"/>
        <v>1</v>
      </c>
      <c r="K13" s="35">
        <f t="shared" si="51"/>
        <v>1</v>
      </c>
      <c r="L13" s="35">
        <f t="shared" si="51"/>
        <v>1</v>
      </c>
      <c r="M13" s="35">
        <f t="shared" si="51"/>
        <v>1</v>
      </c>
      <c r="N13" s="35">
        <f t="shared" si="2"/>
        <v>1</v>
      </c>
      <c r="O13" s="35">
        <f t="shared" si="3"/>
        <v>1</v>
      </c>
      <c r="P13" s="35">
        <f t="shared" si="4"/>
        <v>1</v>
      </c>
      <c r="Q13" s="35">
        <f t="shared" si="5"/>
        <v>1</v>
      </c>
      <c r="R13" s="35">
        <f t="shared" si="6"/>
        <v>1</v>
      </c>
      <c r="S13" s="35">
        <f t="shared" si="7"/>
        <v>1</v>
      </c>
      <c r="T13" s="35">
        <f t="shared" si="8"/>
        <v>1</v>
      </c>
      <c r="U13" s="35">
        <f t="shared" si="9"/>
        <v>1</v>
      </c>
      <c r="V13" s="35">
        <f t="shared" si="10"/>
        <v>1</v>
      </c>
      <c r="W13" s="35">
        <f t="shared" si="11"/>
        <v>1</v>
      </c>
      <c r="X13" s="35">
        <f t="shared" si="12"/>
        <v>1</v>
      </c>
      <c r="Y13" s="35">
        <f t="shared" si="13"/>
        <v>1</v>
      </c>
      <c r="Z13" s="35">
        <v>1</v>
      </c>
      <c r="AA13" s="35">
        <v>1</v>
      </c>
      <c r="AB13" s="35">
        <v>1</v>
      </c>
      <c r="AC13" s="35">
        <v>1</v>
      </c>
      <c r="AD13" s="35">
        <v>1</v>
      </c>
      <c r="AE13" s="35">
        <v>1</v>
      </c>
      <c r="AF13" s="35">
        <v>1</v>
      </c>
      <c r="AG13" s="35">
        <v>1</v>
      </c>
      <c r="AH13" s="35">
        <v>1</v>
      </c>
      <c r="AI13" s="35">
        <v>1</v>
      </c>
      <c r="AJ13" s="35">
        <v>1</v>
      </c>
      <c r="AK13" s="35">
        <v>1</v>
      </c>
      <c r="AL13" s="35">
        <v>1</v>
      </c>
      <c r="AM13" s="35">
        <v>1</v>
      </c>
      <c r="AN13" s="35">
        <v>1</v>
      </c>
      <c r="AO13" s="35">
        <v>1</v>
      </c>
      <c r="AP13" s="35">
        <v>1</v>
      </c>
      <c r="AQ13" s="35">
        <v>1</v>
      </c>
      <c r="AR13" s="35">
        <v>1</v>
      </c>
      <c r="AS13" s="35">
        <v>1</v>
      </c>
      <c r="AT13" s="35">
        <v>1</v>
      </c>
      <c r="AU13" s="35">
        <v>1</v>
      </c>
      <c r="AV13" s="35">
        <v>1</v>
      </c>
      <c r="AW13" s="35">
        <v>1</v>
      </c>
      <c r="AX13" s="35">
        <v>1</v>
      </c>
      <c r="AY13" s="35">
        <v>1</v>
      </c>
      <c r="AZ13" s="35">
        <v>1</v>
      </c>
      <c r="BA13" s="35">
        <v>1</v>
      </c>
      <c r="BB13" s="35">
        <v>1</v>
      </c>
      <c r="BC13" s="35">
        <v>1</v>
      </c>
      <c r="BD13" s="35">
        <v>1</v>
      </c>
      <c r="BE13" s="35">
        <v>1</v>
      </c>
      <c r="BF13" s="35">
        <v>1</v>
      </c>
      <c r="BG13" s="35">
        <v>1</v>
      </c>
      <c r="BH13" s="35">
        <v>1</v>
      </c>
      <c r="BI13" s="35">
        <v>1</v>
      </c>
      <c r="BJ13" s="125"/>
      <c r="BK13" s="125"/>
      <c r="BL13" s="125"/>
      <c r="BM13" s="125"/>
      <c r="BN13" s="125"/>
      <c r="BO13" s="125"/>
      <c r="BP13" s="125"/>
      <c r="BQ13" s="125"/>
      <c r="BR13" s="125"/>
      <c r="BS13" s="125"/>
      <c r="BT13" s="125"/>
      <c r="BU13" s="125"/>
      <c r="BV13" s="125"/>
      <c r="BW13" s="125"/>
      <c r="BX13" s="125"/>
      <c r="BY13" s="125"/>
      <c r="BZ13" s="125"/>
      <c r="CA13" s="125"/>
      <c r="CB13" s="125"/>
      <c r="CC13" s="125"/>
      <c r="CD13" s="125"/>
      <c r="CE13" s="125"/>
      <c r="CF13" s="125"/>
      <c r="CG13" s="125"/>
    </row>
    <row r="14" spans="1:85" ht="12">
      <c r="A14" s="36" t="s">
        <v>99</v>
      </c>
      <c r="B14" s="35">
        <v>0</v>
      </c>
      <c r="C14" s="35">
        <f>B14</f>
        <v>0</v>
      </c>
      <c r="D14" s="35">
        <f t="shared" si="51"/>
        <v>0</v>
      </c>
      <c r="E14" s="35">
        <f t="shared" si="51"/>
        <v>0</v>
      </c>
      <c r="F14" s="35">
        <f t="shared" si="51"/>
        <v>0</v>
      </c>
      <c r="G14" s="35">
        <f t="shared" si="51"/>
        <v>0</v>
      </c>
      <c r="H14" s="35">
        <f t="shared" si="51"/>
        <v>0</v>
      </c>
      <c r="I14" s="35">
        <f t="shared" si="51"/>
        <v>0</v>
      </c>
      <c r="J14" s="35">
        <f t="shared" si="51"/>
        <v>0</v>
      </c>
      <c r="K14" s="35">
        <f t="shared" si="51"/>
        <v>0</v>
      </c>
      <c r="L14" s="35">
        <f t="shared" si="51"/>
        <v>0</v>
      </c>
      <c r="M14" s="35">
        <f t="shared" si="51"/>
        <v>0</v>
      </c>
      <c r="N14" s="35">
        <f t="shared" si="2"/>
        <v>0</v>
      </c>
      <c r="O14" s="35">
        <f t="shared" si="3"/>
        <v>0</v>
      </c>
      <c r="P14" s="35">
        <f t="shared" si="4"/>
        <v>0</v>
      </c>
      <c r="Q14" s="35">
        <f t="shared" si="5"/>
        <v>0</v>
      </c>
      <c r="R14" s="35">
        <f t="shared" si="6"/>
        <v>0</v>
      </c>
      <c r="S14" s="35">
        <f t="shared" si="7"/>
        <v>0</v>
      </c>
      <c r="T14" s="35">
        <f t="shared" si="8"/>
        <v>0</v>
      </c>
      <c r="U14" s="35">
        <f t="shared" si="9"/>
        <v>0</v>
      </c>
      <c r="V14" s="35">
        <f t="shared" si="10"/>
        <v>0</v>
      </c>
      <c r="W14" s="35">
        <f t="shared" si="11"/>
        <v>0</v>
      </c>
      <c r="X14" s="35">
        <f t="shared" si="12"/>
        <v>0</v>
      </c>
      <c r="Y14" s="35">
        <f t="shared" si="13"/>
        <v>0</v>
      </c>
      <c r="Z14" s="35">
        <v>1</v>
      </c>
      <c r="AA14" s="35">
        <v>1</v>
      </c>
      <c r="AB14" s="35">
        <v>1</v>
      </c>
      <c r="AC14" s="35">
        <v>1</v>
      </c>
      <c r="AD14" s="35">
        <v>1</v>
      </c>
      <c r="AE14" s="35">
        <v>1</v>
      </c>
      <c r="AF14" s="35">
        <v>1</v>
      </c>
      <c r="AG14" s="35">
        <v>1</v>
      </c>
      <c r="AH14" s="35">
        <v>1</v>
      </c>
      <c r="AI14" s="35">
        <v>1</v>
      </c>
      <c r="AJ14" s="35">
        <v>1</v>
      </c>
      <c r="AK14" s="35">
        <v>1</v>
      </c>
      <c r="AL14" s="35">
        <v>1</v>
      </c>
      <c r="AM14" s="35">
        <v>1</v>
      </c>
      <c r="AN14" s="35">
        <v>1</v>
      </c>
      <c r="AO14" s="35">
        <v>1</v>
      </c>
      <c r="AP14" s="35">
        <v>1</v>
      </c>
      <c r="AQ14" s="35">
        <v>1</v>
      </c>
      <c r="AR14" s="35">
        <v>1</v>
      </c>
      <c r="AS14" s="35">
        <v>1</v>
      </c>
      <c r="AT14" s="35">
        <v>1</v>
      </c>
      <c r="AU14" s="35">
        <v>1</v>
      </c>
      <c r="AV14" s="35">
        <v>1</v>
      </c>
      <c r="AW14" s="35">
        <v>1</v>
      </c>
      <c r="AX14" s="35">
        <v>1</v>
      </c>
      <c r="AY14" s="35">
        <v>1</v>
      </c>
      <c r="AZ14" s="35">
        <v>1</v>
      </c>
      <c r="BA14" s="35">
        <v>1</v>
      </c>
      <c r="BB14" s="35">
        <v>1</v>
      </c>
      <c r="BC14" s="35">
        <v>1</v>
      </c>
      <c r="BD14" s="35">
        <v>1</v>
      </c>
      <c r="BE14" s="35">
        <v>1</v>
      </c>
      <c r="BF14" s="35">
        <v>1</v>
      </c>
      <c r="BG14" s="35">
        <v>1</v>
      </c>
      <c r="BH14" s="35">
        <v>1</v>
      </c>
      <c r="BI14" s="35">
        <v>1</v>
      </c>
      <c r="BJ14" s="125"/>
      <c r="BK14" s="125"/>
      <c r="BL14" s="125"/>
      <c r="BM14" s="125"/>
      <c r="BN14" s="125"/>
      <c r="BO14" s="125"/>
      <c r="BP14" s="125"/>
      <c r="BQ14" s="125"/>
      <c r="BR14" s="125"/>
      <c r="BS14" s="125"/>
      <c r="BT14" s="125"/>
      <c r="BU14" s="125"/>
      <c r="BV14" s="125"/>
      <c r="BW14" s="125"/>
      <c r="BX14" s="125"/>
      <c r="BY14" s="125"/>
      <c r="BZ14" s="125"/>
      <c r="CA14" s="125"/>
      <c r="CB14" s="125"/>
      <c r="CC14" s="125"/>
      <c r="CD14" s="125"/>
      <c r="CE14" s="125"/>
      <c r="CF14" s="125"/>
      <c r="CG14" s="125"/>
    </row>
    <row r="15" spans="1:85" ht="12">
      <c r="A15" s="34" t="s">
        <v>171</v>
      </c>
      <c r="B15" s="35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125"/>
      <c r="BK15" s="125"/>
      <c r="BL15" s="125"/>
      <c r="BM15" s="125"/>
      <c r="BN15" s="125"/>
      <c r="BO15" s="125"/>
      <c r="BP15" s="125"/>
      <c r="BQ15" s="125"/>
      <c r="BR15" s="125"/>
      <c r="BS15" s="125"/>
      <c r="BT15" s="125"/>
      <c r="BU15" s="125"/>
      <c r="BV15" s="125"/>
      <c r="BW15" s="125"/>
      <c r="BX15" s="125"/>
      <c r="BY15" s="125"/>
      <c r="BZ15" s="125"/>
      <c r="CA15" s="125"/>
      <c r="CB15" s="125"/>
      <c r="CC15" s="125"/>
      <c r="CD15" s="125"/>
      <c r="CE15" s="125"/>
      <c r="CF15" s="125"/>
      <c r="CG15" s="125"/>
    </row>
    <row r="16" spans="1:85" ht="12">
      <c r="A16" s="36" t="s">
        <v>176</v>
      </c>
      <c r="B16" s="35">
        <v>1</v>
      </c>
      <c r="C16" s="35">
        <f>B16</f>
        <v>1</v>
      </c>
      <c r="D16" s="35">
        <f t="shared" ref="D16:AL16" si="52">C16</f>
        <v>1</v>
      </c>
      <c r="E16" s="35">
        <f t="shared" si="52"/>
        <v>1</v>
      </c>
      <c r="F16" s="35">
        <f t="shared" si="52"/>
        <v>1</v>
      </c>
      <c r="G16" s="35">
        <f t="shared" si="52"/>
        <v>1</v>
      </c>
      <c r="H16" s="35">
        <f t="shared" si="52"/>
        <v>1</v>
      </c>
      <c r="I16" s="35">
        <f t="shared" si="52"/>
        <v>1</v>
      </c>
      <c r="J16" s="35">
        <f t="shared" si="52"/>
        <v>1</v>
      </c>
      <c r="K16" s="35">
        <f t="shared" si="52"/>
        <v>1</v>
      </c>
      <c r="L16" s="35">
        <f t="shared" si="52"/>
        <v>1</v>
      </c>
      <c r="M16" s="35">
        <f t="shared" si="52"/>
        <v>1</v>
      </c>
      <c r="N16" s="35">
        <f t="shared" ref="N16" si="53">M16</f>
        <v>1</v>
      </c>
      <c r="O16" s="35">
        <f t="shared" ref="O16" si="54">N16</f>
        <v>1</v>
      </c>
      <c r="P16" s="35">
        <f t="shared" ref="P16" si="55">O16</f>
        <v>1</v>
      </c>
      <c r="Q16" s="35">
        <f t="shared" ref="Q16" si="56">P16</f>
        <v>1</v>
      </c>
      <c r="R16" s="35">
        <f t="shared" ref="R16" si="57">Q16</f>
        <v>1</v>
      </c>
      <c r="S16" s="35">
        <f t="shared" ref="S16" si="58">R16</f>
        <v>1</v>
      </c>
      <c r="T16" s="35">
        <f t="shared" ref="T16" si="59">S16</f>
        <v>1</v>
      </c>
      <c r="U16" s="35">
        <f t="shared" ref="U16" si="60">T16</f>
        <v>1</v>
      </c>
      <c r="V16" s="35">
        <f t="shared" ref="V16" si="61">U16</f>
        <v>1</v>
      </c>
      <c r="W16" s="35">
        <f t="shared" ref="W16" si="62">V16</f>
        <v>1</v>
      </c>
      <c r="X16" s="35">
        <f t="shared" ref="X16" si="63">W16</f>
        <v>1</v>
      </c>
      <c r="Y16" s="35">
        <f t="shared" ref="Y16" si="64">X16</f>
        <v>1</v>
      </c>
      <c r="Z16" s="35">
        <f t="shared" si="52"/>
        <v>1</v>
      </c>
      <c r="AA16" s="35">
        <f t="shared" ref="AA16" si="65">Z16</f>
        <v>1</v>
      </c>
      <c r="AB16" s="35">
        <f t="shared" ref="AB16" si="66">AA16</f>
        <v>1</v>
      </c>
      <c r="AC16" s="35">
        <f t="shared" ref="AC16" si="67">AB16</f>
        <v>1</v>
      </c>
      <c r="AD16" s="35">
        <f t="shared" ref="AD16" si="68">AC16</f>
        <v>1</v>
      </c>
      <c r="AE16" s="35">
        <f t="shared" ref="AE16" si="69">AD16</f>
        <v>1</v>
      </c>
      <c r="AF16" s="35">
        <f t="shared" ref="AF16" si="70">AE16</f>
        <v>1</v>
      </c>
      <c r="AG16" s="35">
        <f t="shared" ref="AG16" si="71">AF16</f>
        <v>1</v>
      </c>
      <c r="AH16" s="35">
        <f t="shared" ref="AH16" si="72">AG16</f>
        <v>1</v>
      </c>
      <c r="AI16" s="35">
        <f t="shared" ref="AI16" si="73">AH16</f>
        <v>1</v>
      </c>
      <c r="AJ16" s="35">
        <f t="shared" ref="AJ16" si="74">AI16</f>
        <v>1</v>
      </c>
      <c r="AK16" s="35">
        <f t="shared" ref="AK16" si="75">AJ16</f>
        <v>1</v>
      </c>
      <c r="AL16" s="35">
        <f t="shared" si="52"/>
        <v>1</v>
      </c>
      <c r="AM16" s="35">
        <f t="shared" ref="AM16" si="76">AL16</f>
        <v>1</v>
      </c>
      <c r="AN16" s="35">
        <f t="shared" ref="AN16" si="77">AM16</f>
        <v>1</v>
      </c>
      <c r="AO16" s="35">
        <f t="shared" ref="AO16" si="78">AN16</f>
        <v>1</v>
      </c>
      <c r="AP16" s="35">
        <f t="shared" ref="AP16" si="79">AO16</f>
        <v>1</v>
      </c>
      <c r="AQ16" s="35">
        <f t="shared" ref="AQ16" si="80">AP16</f>
        <v>1</v>
      </c>
      <c r="AR16" s="35">
        <f t="shared" ref="AR16" si="81">AQ16</f>
        <v>1</v>
      </c>
      <c r="AS16" s="35">
        <f t="shared" ref="AS16" si="82">AR16</f>
        <v>1</v>
      </c>
      <c r="AT16" s="35">
        <f t="shared" ref="AT16" si="83">AS16</f>
        <v>1</v>
      </c>
      <c r="AU16" s="35">
        <f t="shared" ref="AU16" si="84">AT16</f>
        <v>1</v>
      </c>
      <c r="AV16" s="35">
        <f t="shared" ref="AV16" si="85">AU16</f>
        <v>1</v>
      </c>
      <c r="AW16" s="35">
        <f t="shared" ref="AW16" si="86">AV16</f>
        <v>1</v>
      </c>
      <c r="AX16" s="35">
        <f t="shared" ref="AX16" si="87">AW16</f>
        <v>1</v>
      </c>
      <c r="AY16" s="35">
        <f t="shared" ref="AY16" si="88">AX16</f>
        <v>1</v>
      </c>
      <c r="AZ16" s="35">
        <f t="shared" ref="AZ16" si="89">AY16</f>
        <v>1</v>
      </c>
      <c r="BA16" s="35">
        <f t="shared" ref="BA16" si="90">AZ16</f>
        <v>1</v>
      </c>
      <c r="BB16" s="35">
        <f t="shared" ref="BB16" si="91">BA16</f>
        <v>1</v>
      </c>
      <c r="BC16" s="35">
        <f t="shared" ref="BC16" si="92">BB16</f>
        <v>1</v>
      </c>
      <c r="BD16" s="35">
        <f t="shared" ref="BD16" si="93">BC16</f>
        <v>1</v>
      </c>
      <c r="BE16" s="35">
        <f t="shared" ref="BE16" si="94">BD16</f>
        <v>1</v>
      </c>
      <c r="BF16" s="35">
        <f t="shared" ref="BF16" si="95">BE16</f>
        <v>1</v>
      </c>
      <c r="BG16" s="35">
        <f t="shared" ref="BG16" si="96">BF16</f>
        <v>1</v>
      </c>
      <c r="BH16" s="35">
        <f t="shared" ref="BH16" si="97">BG16</f>
        <v>1</v>
      </c>
      <c r="BI16" s="35">
        <f t="shared" ref="BI16" si="98">BH16</f>
        <v>1</v>
      </c>
      <c r="BJ16" s="125"/>
      <c r="BK16" s="125"/>
      <c r="BL16" s="125"/>
      <c r="BM16" s="125"/>
      <c r="BN16" s="125"/>
      <c r="BO16" s="125"/>
      <c r="BP16" s="125"/>
      <c r="BQ16" s="125"/>
      <c r="BR16" s="125"/>
      <c r="BS16" s="125"/>
      <c r="BT16" s="125"/>
      <c r="BU16" s="125"/>
      <c r="BV16" s="125"/>
      <c r="BW16" s="125"/>
      <c r="BX16" s="125"/>
      <c r="BY16" s="125"/>
      <c r="BZ16" s="125"/>
      <c r="CA16" s="125"/>
      <c r="CB16" s="125"/>
      <c r="CC16" s="125"/>
      <c r="CD16" s="125"/>
      <c r="CE16" s="125"/>
      <c r="CF16" s="125"/>
      <c r="CG16" s="125"/>
    </row>
    <row r="17" spans="1:85" ht="12">
      <c r="A17" s="36" t="s">
        <v>179</v>
      </c>
      <c r="B17" s="35">
        <v>2</v>
      </c>
      <c r="C17" s="35">
        <v>2</v>
      </c>
      <c r="D17" s="35">
        <v>2</v>
      </c>
      <c r="E17" s="35">
        <v>2</v>
      </c>
      <c r="F17" s="35">
        <v>2</v>
      </c>
      <c r="G17" s="35">
        <v>2</v>
      </c>
      <c r="H17" s="35">
        <v>2</v>
      </c>
      <c r="I17" s="35">
        <v>2</v>
      </c>
      <c r="J17" s="35">
        <v>2</v>
      </c>
      <c r="K17" s="35">
        <v>2</v>
      </c>
      <c r="L17" s="35">
        <v>2</v>
      </c>
      <c r="M17" s="35">
        <v>2</v>
      </c>
      <c r="N17" s="35">
        <v>2</v>
      </c>
      <c r="O17" s="35">
        <v>2</v>
      </c>
      <c r="P17" s="35">
        <v>2</v>
      </c>
      <c r="Q17" s="35">
        <v>2</v>
      </c>
      <c r="R17" s="35">
        <v>2</v>
      </c>
      <c r="S17" s="35">
        <v>2</v>
      </c>
      <c r="T17" s="35">
        <v>2</v>
      </c>
      <c r="U17" s="35">
        <v>2</v>
      </c>
      <c r="V17" s="35">
        <v>2</v>
      </c>
      <c r="W17" s="35">
        <v>2</v>
      </c>
      <c r="X17" s="35">
        <v>2</v>
      </c>
      <c r="Y17" s="35">
        <v>2</v>
      </c>
      <c r="Z17" s="35">
        <v>2</v>
      </c>
      <c r="AA17" s="35">
        <v>2</v>
      </c>
      <c r="AB17" s="35">
        <v>2</v>
      </c>
      <c r="AC17" s="35">
        <v>2</v>
      </c>
      <c r="AD17" s="35">
        <v>2</v>
      </c>
      <c r="AE17" s="35">
        <v>2</v>
      </c>
      <c r="AF17" s="35">
        <v>2</v>
      </c>
      <c r="AG17" s="35">
        <v>2</v>
      </c>
      <c r="AH17" s="35">
        <v>2</v>
      </c>
      <c r="AI17" s="35">
        <v>2</v>
      </c>
      <c r="AJ17" s="35">
        <v>2</v>
      </c>
      <c r="AK17" s="35">
        <v>2</v>
      </c>
      <c r="AL17" s="35">
        <v>2</v>
      </c>
      <c r="AM17" s="35">
        <v>2</v>
      </c>
      <c r="AN17" s="35">
        <v>2</v>
      </c>
      <c r="AO17" s="35">
        <v>2</v>
      </c>
      <c r="AP17" s="35">
        <v>2</v>
      </c>
      <c r="AQ17" s="35">
        <v>2</v>
      </c>
      <c r="AR17" s="35">
        <v>2</v>
      </c>
      <c r="AS17" s="35">
        <v>2</v>
      </c>
      <c r="AT17" s="35">
        <v>2</v>
      </c>
      <c r="AU17" s="35">
        <v>2</v>
      </c>
      <c r="AV17" s="35">
        <v>2</v>
      </c>
      <c r="AW17" s="35">
        <v>2</v>
      </c>
      <c r="AX17" s="35">
        <v>2</v>
      </c>
      <c r="AY17" s="35">
        <v>2</v>
      </c>
      <c r="AZ17" s="35">
        <v>2</v>
      </c>
      <c r="BA17" s="35">
        <v>2</v>
      </c>
      <c r="BB17" s="35">
        <v>2</v>
      </c>
      <c r="BC17" s="35">
        <v>2</v>
      </c>
      <c r="BD17" s="35">
        <v>2</v>
      </c>
      <c r="BE17" s="35">
        <v>2</v>
      </c>
      <c r="BF17" s="35">
        <v>2</v>
      </c>
      <c r="BG17" s="35">
        <v>2</v>
      </c>
      <c r="BH17" s="35">
        <v>2</v>
      </c>
      <c r="BI17" s="35">
        <v>2</v>
      </c>
      <c r="BJ17" s="125"/>
      <c r="BK17" s="125"/>
      <c r="BL17" s="125"/>
      <c r="BM17" s="125"/>
      <c r="BN17" s="125"/>
      <c r="BO17" s="125"/>
      <c r="BP17" s="125"/>
      <c r="BQ17" s="125"/>
      <c r="BR17" s="125"/>
      <c r="BS17" s="125"/>
      <c r="BT17" s="125"/>
      <c r="BU17" s="125"/>
      <c r="BV17" s="125"/>
      <c r="BW17" s="125"/>
      <c r="BX17" s="125"/>
      <c r="BY17" s="125"/>
      <c r="BZ17" s="125"/>
      <c r="CA17" s="125"/>
      <c r="CB17" s="125"/>
      <c r="CC17" s="125"/>
      <c r="CD17" s="125"/>
      <c r="CE17" s="125"/>
      <c r="CF17" s="125"/>
      <c r="CG17" s="125"/>
    </row>
    <row r="18" spans="1:85" ht="12">
      <c r="A18" s="36" t="s">
        <v>72</v>
      </c>
      <c r="B18" s="35">
        <v>2</v>
      </c>
      <c r="C18" s="35">
        <v>2</v>
      </c>
      <c r="D18" s="35">
        <v>2</v>
      </c>
      <c r="E18" s="35">
        <v>2</v>
      </c>
      <c r="F18" s="35">
        <v>2</v>
      </c>
      <c r="G18" s="35">
        <v>2</v>
      </c>
      <c r="H18" s="35">
        <v>2</v>
      </c>
      <c r="I18" s="35">
        <v>2</v>
      </c>
      <c r="J18" s="35">
        <v>2</v>
      </c>
      <c r="K18" s="35">
        <v>2</v>
      </c>
      <c r="L18" s="35">
        <v>2</v>
      </c>
      <c r="M18" s="35">
        <v>2</v>
      </c>
      <c r="N18" s="35">
        <v>2</v>
      </c>
      <c r="O18" s="35">
        <v>2</v>
      </c>
      <c r="P18" s="35">
        <v>2</v>
      </c>
      <c r="Q18" s="35">
        <v>2</v>
      </c>
      <c r="R18" s="35">
        <v>2</v>
      </c>
      <c r="S18" s="35">
        <v>2</v>
      </c>
      <c r="T18" s="35">
        <v>2</v>
      </c>
      <c r="U18" s="35">
        <v>2</v>
      </c>
      <c r="V18" s="35">
        <v>2</v>
      </c>
      <c r="W18" s="35">
        <v>2</v>
      </c>
      <c r="X18" s="35">
        <v>2</v>
      </c>
      <c r="Y18" s="35">
        <v>2</v>
      </c>
      <c r="Z18" s="35">
        <v>2</v>
      </c>
      <c r="AA18" s="35">
        <v>2</v>
      </c>
      <c r="AB18" s="35">
        <v>2</v>
      </c>
      <c r="AC18" s="35">
        <v>2</v>
      </c>
      <c r="AD18" s="35">
        <v>2</v>
      </c>
      <c r="AE18" s="35">
        <v>2</v>
      </c>
      <c r="AF18" s="35">
        <v>2</v>
      </c>
      <c r="AG18" s="35">
        <v>2</v>
      </c>
      <c r="AH18" s="35">
        <v>2</v>
      </c>
      <c r="AI18" s="35">
        <v>2</v>
      </c>
      <c r="AJ18" s="35">
        <v>2</v>
      </c>
      <c r="AK18" s="35">
        <v>2</v>
      </c>
      <c r="AL18" s="35">
        <v>3</v>
      </c>
      <c r="AM18" s="35">
        <v>3</v>
      </c>
      <c r="AN18" s="35">
        <v>3</v>
      </c>
      <c r="AO18" s="35">
        <v>3</v>
      </c>
      <c r="AP18" s="35">
        <v>3</v>
      </c>
      <c r="AQ18" s="35">
        <v>3</v>
      </c>
      <c r="AR18" s="35">
        <v>3</v>
      </c>
      <c r="AS18" s="35">
        <v>3</v>
      </c>
      <c r="AT18" s="35">
        <v>3</v>
      </c>
      <c r="AU18" s="35">
        <v>3</v>
      </c>
      <c r="AV18" s="35">
        <v>3</v>
      </c>
      <c r="AW18" s="35">
        <v>3</v>
      </c>
      <c r="AX18" s="35">
        <v>4</v>
      </c>
      <c r="AY18" s="35">
        <v>4</v>
      </c>
      <c r="AZ18" s="35">
        <v>4</v>
      </c>
      <c r="BA18" s="35">
        <v>4</v>
      </c>
      <c r="BB18" s="35">
        <v>4</v>
      </c>
      <c r="BC18" s="35">
        <v>4</v>
      </c>
      <c r="BD18" s="35">
        <v>4</v>
      </c>
      <c r="BE18" s="35">
        <v>4</v>
      </c>
      <c r="BF18" s="35">
        <v>4</v>
      </c>
      <c r="BG18" s="35">
        <v>4</v>
      </c>
      <c r="BH18" s="35">
        <v>4</v>
      </c>
      <c r="BI18" s="35">
        <v>4</v>
      </c>
      <c r="BJ18" s="125"/>
      <c r="BK18" s="125"/>
      <c r="BL18" s="125"/>
      <c r="BM18" s="125"/>
      <c r="BN18" s="125"/>
      <c r="BO18" s="125"/>
      <c r="BP18" s="125"/>
      <c r="BQ18" s="125"/>
      <c r="BR18" s="125"/>
      <c r="BS18" s="125"/>
      <c r="BT18" s="125"/>
      <c r="BU18" s="125"/>
      <c r="BV18" s="125"/>
      <c r="BW18" s="125"/>
      <c r="BX18" s="125"/>
      <c r="BY18" s="125"/>
      <c r="BZ18" s="125"/>
      <c r="CA18" s="125"/>
      <c r="CB18" s="125"/>
      <c r="CC18" s="125"/>
      <c r="CD18" s="125"/>
      <c r="CE18" s="125"/>
      <c r="CF18" s="125"/>
      <c r="CG18" s="125"/>
    </row>
    <row r="19" spans="1:85" ht="12">
      <c r="A19" s="36" t="s">
        <v>99</v>
      </c>
      <c r="B19" s="35">
        <v>0</v>
      </c>
      <c r="C19" s="35">
        <f>B19</f>
        <v>0</v>
      </c>
      <c r="D19" s="35">
        <f t="shared" ref="D19:AL19" si="99">C19</f>
        <v>0</v>
      </c>
      <c r="E19" s="35">
        <f t="shared" si="99"/>
        <v>0</v>
      </c>
      <c r="F19" s="35">
        <f t="shared" si="99"/>
        <v>0</v>
      </c>
      <c r="G19" s="35">
        <f t="shared" si="99"/>
        <v>0</v>
      </c>
      <c r="H19" s="35">
        <f t="shared" si="99"/>
        <v>0</v>
      </c>
      <c r="I19" s="35">
        <f t="shared" si="99"/>
        <v>0</v>
      </c>
      <c r="J19" s="35">
        <f t="shared" si="99"/>
        <v>0</v>
      </c>
      <c r="K19" s="35">
        <f t="shared" si="99"/>
        <v>0</v>
      </c>
      <c r="L19" s="35">
        <f t="shared" si="99"/>
        <v>0</v>
      </c>
      <c r="M19" s="35">
        <f t="shared" si="99"/>
        <v>0</v>
      </c>
      <c r="N19" s="35">
        <f t="shared" ref="N19" si="100">M19</f>
        <v>0</v>
      </c>
      <c r="O19" s="35">
        <f t="shared" ref="O19" si="101">N19</f>
        <v>0</v>
      </c>
      <c r="P19" s="35">
        <f t="shared" ref="P19" si="102">O19</f>
        <v>0</v>
      </c>
      <c r="Q19" s="35">
        <f t="shared" ref="Q19" si="103">P19</f>
        <v>0</v>
      </c>
      <c r="R19" s="35">
        <f t="shared" ref="R19" si="104">Q19</f>
        <v>0</v>
      </c>
      <c r="S19" s="35">
        <f t="shared" ref="S19" si="105">R19</f>
        <v>0</v>
      </c>
      <c r="T19" s="35">
        <f t="shared" ref="T19" si="106">S19</f>
        <v>0</v>
      </c>
      <c r="U19" s="35">
        <f t="shared" ref="U19" si="107">T19</f>
        <v>0</v>
      </c>
      <c r="V19" s="35">
        <f t="shared" ref="V19" si="108">U19</f>
        <v>0</v>
      </c>
      <c r="W19" s="35">
        <f t="shared" ref="W19" si="109">V19</f>
        <v>0</v>
      </c>
      <c r="X19" s="35">
        <f t="shared" ref="X19" si="110">W19</f>
        <v>0</v>
      </c>
      <c r="Y19" s="35">
        <f t="shared" ref="Y19" si="111">X19</f>
        <v>0</v>
      </c>
      <c r="Z19" s="35">
        <v>1</v>
      </c>
      <c r="AA19" s="35">
        <v>1</v>
      </c>
      <c r="AB19" s="35">
        <v>1</v>
      </c>
      <c r="AC19" s="35">
        <v>1</v>
      </c>
      <c r="AD19" s="35">
        <v>1</v>
      </c>
      <c r="AE19" s="35">
        <v>1</v>
      </c>
      <c r="AF19" s="35">
        <v>1</v>
      </c>
      <c r="AG19" s="35">
        <v>1</v>
      </c>
      <c r="AH19" s="35">
        <v>1</v>
      </c>
      <c r="AI19" s="35">
        <v>1</v>
      </c>
      <c r="AJ19" s="35">
        <v>1</v>
      </c>
      <c r="AK19" s="35">
        <v>1</v>
      </c>
      <c r="AL19" s="35">
        <f t="shared" si="99"/>
        <v>1</v>
      </c>
      <c r="AM19" s="35">
        <f t="shared" ref="AM19" si="112">AL19</f>
        <v>1</v>
      </c>
      <c r="AN19" s="35">
        <f t="shared" ref="AN19" si="113">AM19</f>
        <v>1</v>
      </c>
      <c r="AO19" s="35">
        <f t="shared" ref="AO19" si="114">AN19</f>
        <v>1</v>
      </c>
      <c r="AP19" s="35">
        <f t="shared" ref="AP19" si="115">AO19</f>
        <v>1</v>
      </c>
      <c r="AQ19" s="35">
        <f t="shared" ref="AQ19" si="116">AP19</f>
        <v>1</v>
      </c>
      <c r="AR19" s="35">
        <f t="shared" ref="AR19" si="117">AQ19</f>
        <v>1</v>
      </c>
      <c r="AS19" s="35">
        <f t="shared" ref="AS19" si="118">AR19</f>
        <v>1</v>
      </c>
      <c r="AT19" s="35">
        <f t="shared" ref="AT19" si="119">AS19</f>
        <v>1</v>
      </c>
      <c r="AU19" s="35">
        <f t="shared" ref="AU19" si="120">AT19</f>
        <v>1</v>
      </c>
      <c r="AV19" s="35">
        <f t="shared" ref="AV19" si="121">AU19</f>
        <v>1</v>
      </c>
      <c r="AW19" s="35">
        <f t="shared" ref="AW19" si="122">AV19</f>
        <v>1</v>
      </c>
      <c r="AX19" s="35">
        <f t="shared" ref="AX19" si="123">AW19</f>
        <v>1</v>
      </c>
      <c r="AY19" s="35">
        <f t="shared" ref="AY19" si="124">AX19</f>
        <v>1</v>
      </c>
      <c r="AZ19" s="35">
        <f t="shared" ref="AZ19" si="125">AY19</f>
        <v>1</v>
      </c>
      <c r="BA19" s="35">
        <f t="shared" ref="BA19" si="126">AZ19</f>
        <v>1</v>
      </c>
      <c r="BB19" s="35">
        <f t="shared" ref="BB19" si="127">BA19</f>
        <v>1</v>
      </c>
      <c r="BC19" s="35">
        <f t="shared" ref="BC19" si="128">BB19</f>
        <v>1</v>
      </c>
      <c r="BD19" s="35">
        <f t="shared" ref="BD19" si="129">BC19</f>
        <v>1</v>
      </c>
      <c r="BE19" s="35">
        <f t="shared" ref="BE19" si="130">BD19</f>
        <v>1</v>
      </c>
      <c r="BF19" s="35">
        <f t="shared" ref="BF19" si="131">BE19</f>
        <v>1</v>
      </c>
      <c r="BG19" s="35">
        <f t="shared" ref="BG19" si="132">BF19</f>
        <v>1</v>
      </c>
      <c r="BH19" s="35">
        <f t="shared" ref="BH19" si="133">BG19</f>
        <v>1</v>
      </c>
      <c r="BI19" s="35">
        <f t="shared" ref="BI19" si="134">BH19</f>
        <v>1</v>
      </c>
      <c r="BJ19" s="125"/>
      <c r="BK19" s="125"/>
      <c r="BL19" s="125"/>
      <c r="BM19" s="125"/>
      <c r="BN19" s="125"/>
      <c r="BO19" s="125"/>
      <c r="BP19" s="125"/>
      <c r="BQ19" s="125"/>
      <c r="BR19" s="125"/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5"/>
    </row>
    <row r="20" spans="1:85" ht="12">
      <c r="A20" s="34" t="s">
        <v>172</v>
      </c>
      <c r="B20" s="35"/>
      <c r="C20" s="35"/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125"/>
      <c r="BK20" s="125"/>
      <c r="BL20" s="125"/>
      <c r="BM20" s="125"/>
      <c r="BN20" s="125"/>
      <c r="BO20" s="125"/>
      <c r="BP20" s="125"/>
      <c r="BQ20" s="125"/>
      <c r="BR20" s="125"/>
      <c r="BS20" s="125"/>
      <c r="BT20" s="125"/>
      <c r="BU20" s="125"/>
      <c r="BV20" s="125"/>
      <c r="BW20" s="125"/>
      <c r="BX20" s="125"/>
      <c r="BY20" s="125"/>
      <c r="BZ20" s="125"/>
      <c r="CA20" s="125"/>
      <c r="CB20" s="125"/>
      <c r="CC20" s="125"/>
      <c r="CD20" s="125"/>
      <c r="CE20" s="125"/>
      <c r="CF20" s="125"/>
      <c r="CG20" s="125"/>
    </row>
    <row r="21" spans="1:85" ht="12">
      <c r="A21" s="36" t="s">
        <v>177</v>
      </c>
      <c r="B21" s="35">
        <v>1</v>
      </c>
      <c r="C21" s="35">
        <f>B21</f>
        <v>1</v>
      </c>
      <c r="D21" s="35">
        <f>C21</f>
        <v>1</v>
      </c>
      <c r="E21" s="35">
        <f>D21</f>
        <v>1</v>
      </c>
      <c r="F21" s="35">
        <f>E21</f>
        <v>1</v>
      </c>
      <c r="G21" s="35">
        <f>F21</f>
        <v>1</v>
      </c>
      <c r="H21" s="35">
        <v>1</v>
      </c>
      <c r="I21" s="35">
        <f>H21</f>
        <v>1</v>
      </c>
      <c r="J21" s="35">
        <f t="shared" ref="J21:AL23" si="135">I21</f>
        <v>1</v>
      </c>
      <c r="K21" s="35">
        <f t="shared" si="135"/>
        <v>1</v>
      </c>
      <c r="L21" s="35">
        <f t="shared" si="135"/>
        <v>1</v>
      </c>
      <c r="M21" s="35">
        <f t="shared" si="135"/>
        <v>1</v>
      </c>
      <c r="N21" s="35">
        <f t="shared" ref="N21:N22" si="136">M21</f>
        <v>1</v>
      </c>
      <c r="O21" s="35">
        <f t="shared" ref="O21:O22" si="137">N21</f>
        <v>1</v>
      </c>
      <c r="P21" s="35">
        <f t="shared" ref="P21:P22" si="138">O21</f>
        <v>1</v>
      </c>
      <c r="Q21" s="35">
        <f t="shared" ref="Q21:Q22" si="139">P21</f>
        <v>1</v>
      </c>
      <c r="R21" s="35">
        <f t="shared" ref="R21:R22" si="140">Q21</f>
        <v>1</v>
      </c>
      <c r="S21" s="35">
        <f t="shared" ref="S21:S22" si="141">R21</f>
        <v>1</v>
      </c>
      <c r="T21" s="35">
        <f t="shared" ref="T21:T22" si="142">S21</f>
        <v>1</v>
      </c>
      <c r="U21" s="35">
        <f t="shared" ref="U21:U22" si="143">T21</f>
        <v>1</v>
      </c>
      <c r="V21" s="35">
        <f t="shared" ref="V21:V22" si="144">U21</f>
        <v>1</v>
      </c>
      <c r="W21" s="35">
        <f t="shared" ref="W21:W22" si="145">V21</f>
        <v>1</v>
      </c>
      <c r="X21" s="35">
        <f t="shared" ref="X21:X22" si="146">W21</f>
        <v>1</v>
      </c>
      <c r="Y21" s="35">
        <f t="shared" ref="Y21:Y22" si="147">X21</f>
        <v>1</v>
      </c>
      <c r="Z21" s="35">
        <f t="shared" si="135"/>
        <v>1</v>
      </c>
      <c r="AA21" s="35">
        <f t="shared" ref="AA21" si="148">Z21</f>
        <v>1</v>
      </c>
      <c r="AB21" s="35">
        <f t="shared" ref="AB21" si="149">AA21</f>
        <v>1</v>
      </c>
      <c r="AC21" s="35">
        <f t="shared" ref="AC21" si="150">AB21</f>
        <v>1</v>
      </c>
      <c r="AD21" s="35">
        <f t="shared" ref="AD21" si="151">AC21</f>
        <v>1</v>
      </c>
      <c r="AE21" s="35">
        <f t="shared" ref="AE21" si="152">AD21</f>
        <v>1</v>
      </c>
      <c r="AF21" s="35">
        <f t="shared" ref="AF21" si="153">AE21</f>
        <v>1</v>
      </c>
      <c r="AG21" s="35">
        <f t="shared" ref="AG21" si="154">AF21</f>
        <v>1</v>
      </c>
      <c r="AH21" s="35">
        <f t="shared" ref="AH21" si="155">AG21</f>
        <v>1</v>
      </c>
      <c r="AI21" s="35">
        <f t="shared" ref="AI21" si="156">AH21</f>
        <v>1</v>
      </c>
      <c r="AJ21" s="35">
        <f t="shared" ref="AJ21" si="157">AI21</f>
        <v>1</v>
      </c>
      <c r="AK21" s="35">
        <f t="shared" ref="AK21" si="158">AJ21</f>
        <v>1</v>
      </c>
      <c r="AL21" s="35">
        <f t="shared" si="135"/>
        <v>1</v>
      </c>
      <c r="AM21" s="35">
        <f t="shared" ref="AM21" si="159">AL21</f>
        <v>1</v>
      </c>
      <c r="AN21" s="35">
        <f t="shared" ref="AN21" si="160">AM21</f>
        <v>1</v>
      </c>
      <c r="AO21" s="35">
        <f t="shared" ref="AO21" si="161">AN21</f>
        <v>1</v>
      </c>
      <c r="AP21" s="35">
        <f t="shared" ref="AP21" si="162">AO21</f>
        <v>1</v>
      </c>
      <c r="AQ21" s="35">
        <f t="shared" ref="AQ21" si="163">AP21</f>
        <v>1</v>
      </c>
      <c r="AR21" s="35">
        <f t="shared" ref="AR21" si="164">AQ21</f>
        <v>1</v>
      </c>
      <c r="AS21" s="35">
        <f t="shared" ref="AS21" si="165">AR21</f>
        <v>1</v>
      </c>
      <c r="AT21" s="35">
        <f t="shared" ref="AT21" si="166">AS21</f>
        <v>1</v>
      </c>
      <c r="AU21" s="35">
        <f t="shared" ref="AU21" si="167">AT21</f>
        <v>1</v>
      </c>
      <c r="AV21" s="35">
        <f t="shared" ref="AV21" si="168">AU21</f>
        <v>1</v>
      </c>
      <c r="AW21" s="35">
        <f t="shared" ref="AW21" si="169">AV21</f>
        <v>1</v>
      </c>
      <c r="AX21" s="35">
        <f t="shared" ref="AX21" si="170">AW21</f>
        <v>1</v>
      </c>
      <c r="AY21" s="35">
        <f t="shared" ref="AY21" si="171">AX21</f>
        <v>1</v>
      </c>
      <c r="AZ21" s="35">
        <f t="shared" ref="AZ21" si="172">AY21</f>
        <v>1</v>
      </c>
      <c r="BA21" s="35">
        <f t="shared" ref="BA21" si="173">AZ21</f>
        <v>1</v>
      </c>
      <c r="BB21" s="35">
        <f t="shared" ref="BB21" si="174">BA21</f>
        <v>1</v>
      </c>
      <c r="BC21" s="35">
        <f t="shared" ref="BC21" si="175">BB21</f>
        <v>1</v>
      </c>
      <c r="BD21" s="35">
        <f t="shared" ref="BD21" si="176">BC21</f>
        <v>1</v>
      </c>
      <c r="BE21" s="35">
        <f t="shared" ref="BE21" si="177">BD21</f>
        <v>1</v>
      </c>
      <c r="BF21" s="35">
        <f t="shared" ref="BF21" si="178">BE21</f>
        <v>1</v>
      </c>
      <c r="BG21" s="35">
        <f t="shared" ref="BG21" si="179">BF21</f>
        <v>1</v>
      </c>
      <c r="BH21" s="35">
        <f t="shared" ref="BH21" si="180">BG21</f>
        <v>1</v>
      </c>
      <c r="BI21" s="35">
        <f t="shared" ref="BI21" si="181">BH21</f>
        <v>1</v>
      </c>
      <c r="BJ21" s="125"/>
      <c r="BK21" s="125"/>
      <c r="BL21" s="125"/>
      <c r="BM21" s="125"/>
      <c r="BN21" s="125"/>
      <c r="BO21" s="125"/>
      <c r="BP21" s="125"/>
      <c r="BQ21" s="125"/>
      <c r="BR21" s="125"/>
      <c r="BS21" s="125"/>
      <c r="BT21" s="125"/>
      <c r="BU21" s="125"/>
      <c r="BV21" s="125"/>
      <c r="BW21" s="125"/>
      <c r="BX21" s="125"/>
      <c r="BY21" s="125"/>
      <c r="BZ21" s="125"/>
      <c r="CA21" s="125"/>
      <c r="CB21" s="125"/>
      <c r="CC21" s="125"/>
      <c r="CD21" s="125"/>
      <c r="CE21" s="125"/>
      <c r="CF21" s="125"/>
      <c r="CG21" s="125"/>
    </row>
    <row r="22" spans="1:85" ht="12">
      <c r="A22" s="36" t="s">
        <v>74</v>
      </c>
      <c r="B22" s="35">
        <v>1</v>
      </c>
      <c r="C22" s="35">
        <f t="shared" ref="C22:F23" si="182">B22</f>
        <v>1</v>
      </c>
      <c r="D22" s="35">
        <f t="shared" si="182"/>
        <v>1</v>
      </c>
      <c r="E22" s="35">
        <f t="shared" si="182"/>
        <v>1</v>
      </c>
      <c r="F22" s="35">
        <f t="shared" si="182"/>
        <v>1</v>
      </c>
      <c r="G22" s="35">
        <v>1</v>
      </c>
      <c r="H22" s="35">
        <f>G22</f>
        <v>1</v>
      </c>
      <c r="I22" s="35">
        <f t="shared" ref="I22:M23" si="183">H22</f>
        <v>1</v>
      </c>
      <c r="J22" s="35">
        <f t="shared" si="183"/>
        <v>1</v>
      </c>
      <c r="K22" s="35">
        <f t="shared" si="183"/>
        <v>1</v>
      </c>
      <c r="L22" s="35">
        <f t="shared" si="183"/>
        <v>1</v>
      </c>
      <c r="M22" s="35">
        <f t="shared" si="183"/>
        <v>1</v>
      </c>
      <c r="N22" s="35">
        <f t="shared" si="136"/>
        <v>1</v>
      </c>
      <c r="O22" s="35">
        <f t="shared" si="137"/>
        <v>1</v>
      </c>
      <c r="P22" s="35">
        <f t="shared" si="138"/>
        <v>1</v>
      </c>
      <c r="Q22" s="35">
        <f t="shared" si="139"/>
        <v>1</v>
      </c>
      <c r="R22" s="35">
        <f t="shared" si="140"/>
        <v>1</v>
      </c>
      <c r="S22" s="35">
        <f t="shared" si="141"/>
        <v>1</v>
      </c>
      <c r="T22" s="35">
        <f t="shared" si="142"/>
        <v>1</v>
      </c>
      <c r="U22" s="35">
        <f t="shared" si="143"/>
        <v>1</v>
      </c>
      <c r="V22" s="35">
        <f t="shared" si="144"/>
        <v>1</v>
      </c>
      <c r="W22" s="35">
        <f t="shared" si="145"/>
        <v>1</v>
      </c>
      <c r="X22" s="35">
        <f t="shared" si="146"/>
        <v>1</v>
      </c>
      <c r="Y22" s="35">
        <f t="shared" si="147"/>
        <v>1</v>
      </c>
      <c r="Z22" s="35">
        <v>1</v>
      </c>
      <c r="AA22" s="35">
        <v>1</v>
      </c>
      <c r="AB22" s="35">
        <v>1</v>
      </c>
      <c r="AC22" s="35">
        <v>1</v>
      </c>
      <c r="AD22" s="35">
        <v>1</v>
      </c>
      <c r="AE22" s="35">
        <v>1</v>
      </c>
      <c r="AF22" s="35">
        <v>1</v>
      </c>
      <c r="AG22" s="35">
        <v>1</v>
      </c>
      <c r="AH22" s="35">
        <v>1</v>
      </c>
      <c r="AI22" s="35">
        <v>1</v>
      </c>
      <c r="AJ22" s="35">
        <v>1</v>
      </c>
      <c r="AK22" s="35">
        <v>1</v>
      </c>
      <c r="AL22" s="35">
        <v>2</v>
      </c>
      <c r="AM22" s="35">
        <v>2</v>
      </c>
      <c r="AN22" s="35">
        <v>2</v>
      </c>
      <c r="AO22" s="35">
        <v>2</v>
      </c>
      <c r="AP22" s="35">
        <v>2</v>
      </c>
      <c r="AQ22" s="35">
        <v>2</v>
      </c>
      <c r="AR22" s="35">
        <v>2</v>
      </c>
      <c r="AS22" s="35">
        <v>2</v>
      </c>
      <c r="AT22" s="35">
        <v>2</v>
      </c>
      <c r="AU22" s="35">
        <v>2</v>
      </c>
      <c r="AV22" s="35">
        <v>2</v>
      </c>
      <c r="AW22" s="35">
        <v>2</v>
      </c>
      <c r="AX22" s="35">
        <v>4</v>
      </c>
      <c r="AY22" s="35">
        <v>4</v>
      </c>
      <c r="AZ22" s="35">
        <v>4</v>
      </c>
      <c r="BA22" s="35">
        <v>4</v>
      </c>
      <c r="BB22" s="35">
        <v>4</v>
      </c>
      <c r="BC22" s="35">
        <v>4</v>
      </c>
      <c r="BD22" s="35">
        <v>4</v>
      </c>
      <c r="BE22" s="35">
        <v>4</v>
      </c>
      <c r="BF22" s="35">
        <v>4</v>
      </c>
      <c r="BG22" s="35">
        <v>4</v>
      </c>
      <c r="BH22" s="35">
        <v>4</v>
      </c>
      <c r="BI22" s="35">
        <v>4</v>
      </c>
      <c r="BJ22" s="125"/>
      <c r="BK22" s="125"/>
      <c r="BL22" s="125"/>
      <c r="BM22" s="125"/>
      <c r="BN22" s="125"/>
      <c r="BO22" s="125"/>
      <c r="BP22" s="125"/>
      <c r="BQ22" s="125"/>
      <c r="BR22" s="125"/>
      <c r="BS22" s="125"/>
      <c r="BT22" s="125"/>
      <c r="BU22" s="125"/>
      <c r="BV22" s="125"/>
      <c r="BW22" s="125"/>
      <c r="BX22" s="125"/>
      <c r="BY22" s="125"/>
      <c r="BZ22" s="125"/>
      <c r="CA22" s="125"/>
      <c r="CB22" s="125"/>
      <c r="CC22" s="125"/>
      <c r="CD22" s="125"/>
      <c r="CE22" s="125"/>
      <c r="CF22" s="125"/>
      <c r="CG22" s="125"/>
    </row>
    <row r="23" spans="1:85" ht="12">
      <c r="A23" s="36" t="s">
        <v>99</v>
      </c>
      <c r="B23" s="35">
        <v>0</v>
      </c>
      <c r="C23" s="35">
        <f t="shared" si="182"/>
        <v>0</v>
      </c>
      <c r="D23" s="35">
        <f t="shared" si="182"/>
        <v>0</v>
      </c>
      <c r="E23" s="35">
        <f t="shared" si="182"/>
        <v>0</v>
      </c>
      <c r="F23" s="35">
        <f t="shared" si="182"/>
        <v>0</v>
      </c>
      <c r="G23" s="35">
        <f>F23</f>
        <v>0</v>
      </c>
      <c r="H23" s="35">
        <v>0</v>
      </c>
      <c r="I23" s="35">
        <f t="shared" si="183"/>
        <v>0</v>
      </c>
      <c r="J23" s="35">
        <f t="shared" si="135"/>
        <v>0</v>
      </c>
      <c r="K23" s="35">
        <f t="shared" si="135"/>
        <v>0</v>
      </c>
      <c r="L23" s="35">
        <f t="shared" si="135"/>
        <v>0</v>
      </c>
      <c r="M23" s="35">
        <f t="shared" si="135"/>
        <v>0</v>
      </c>
      <c r="N23" s="35">
        <v>0</v>
      </c>
      <c r="O23" s="35">
        <v>0</v>
      </c>
      <c r="P23" s="35">
        <f t="shared" si="135"/>
        <v>0</v>
      </c>
      <c r="Q23" s="35">
        <f t="shared" si="135"/>
        <v>0</v>
      </c>
      <c r="R23" s="35">
        <f t="shared" si="135"/>
        <v>0</v>
      </c>
      <c r="S23" s="35">
        <f t="shared" si="135"/>
        <v>0</v>
      </c>
      <c r="T23" s="35">
        <f t="shared" si="135"/>
        <v>0</v>
      </c>
      <c r="U23" s="35">
        <f t="shared" si="135"/>
        <v>0</v>
      </c>
      <c r="V23" s="35">
        <f t="shared" si="135"/>
        <v>0</v>
      </c>
      <c r="W23" s="35">
        <f t="shared" si="135"/>
        <v>0</v>
      </c>
      <c r="X23" s="35">
        <f t="shared" si="135"/>
        <v>0</v>
      </c>
      <c r="Y23" s="35">
        <f t="shared" si="135"/>
        <v>0</v>
      </c>
      <c r="Z23" s="35">
        <v>0</v>
      </c>
      <c r="AA23" s="35">
        <v>0</v>
      </c>
      <c r="AB23" s="35">
        <v>0</v>
      </c>
      <c r="AC23" s="35">
        <v>0</v>
      </c>
      <c r="AD23" s="35">
        <v>0</v>
      </c>
      <c r="AE23" s="35">
        <v>0</v>
      </c>
      <c r="AF23" s="35">
        <v>0</v>
      </c>
      <c r="AG23" s="35">
        <v>0</v>
      </c>
      <c r="AH23" s="35">
        <v>0</v>
      </c>
      <c r="AI23" s="35">
        <v>0</v>
      </c>
      <c r="AJ23" s="35">
        <v>0</v>
      </c>
      <c r="AK23" s="35">
        <v>0</v>
      </c>
      <c r="AL23" s="35">
        <v>1</v>
      </c>
      <c r="AM23" s="35">
        <v>1</v>
      </c>
      <c r="AN23" s="35">
        <v>1</v>
      </c>
      <c r="AO23" s="35">
        <v>1</v>
      </c>
      <c r="AP23" s="35">
        <v>1</v>
      </c>
      <c r="AQ23" s="35">
        <v>1</v>
      </c>
      <c r="AR23" s="35">
        <v>1</v>
      </c>
      <c r="AS23" s="35">
        <v>1</v>
      </c>
      <c r="AT23" s="35">
        <v>1</v>
      </c>
      <c r="AU23" s="35">
        <v>1</v>
      </c>
      <c r="AV23" s="35">
        <v>1</v>
      </c>
      <c r="AW23" s="35">
        <v>1</v>
      </c>
      <c r="AX23" s="35">
        <v>1</v>
      </c>
      <c r="AY23" s="35">
        <v>1</v>
      </c>
      <c r="AZ23" s="35">
        <v>1</v>
      </c>
      <c r="BA23" s="35">
        <v>1</v>
      </c>
      <c r="BB23" s="35">
        <v>1</v>
      </c>
      <c r="BC23" s="35">
        <v>1</v>
      </c>
      <c r="BD23" s="35">
        <v>1</v>
      </c>
      <c r="BE23" s="35">
        <v>1</v>
      </c>
      <c r="BF23" s="35">
        <v>1</v>
      </c>
      <c r="BG23" s="35">
        <v>1</v>
      </c>
      <c r="BH23" s="35">
        <v>1</v>
      </c>
      <c r="BI23" s="35">
        <v>1</v>
      </c>
      <c r="BJ23" s="125"/>
      <c r="BK23" s="125"/>
      <c r="BL23" s="125"/>
      <c r="BM23" s="125"/>
      <c r="BN23" s="125"/>
      <c r="BO23" s="125"/>
      <c r="BP23" s="125"/>
      <c r="BQ23" s="125"/>
      <c r="BR23" s="125"/>
      <c r="BS23" s="125"/>
      <c r="BT23" s="125"/>
      <c r="BU23" s="125"/>
      <c r="BV23" s="125"/>
      <c r="BW23" s="125"/>
      <c r="BX23" s="125"/>
      <c r="BY23" s="125"/>
      <c r="BZ23" s="125"/>
      <c r="CA23" s="125"/>
      <c r="CB23" s="125"/>
      <c r="CC23" s="125"/>
      <c r="CD23" s="125"/>
      <c r="CE23" s="125"/>
      <c r="CF23" s="125"/>
      <c r="CG23" s="125"/>
    </row>
    <row r="24" spans="1:85" s="37" customFormat="1" ht="13.2">
      <c r="A24" s="38" t="s">
        <v>100</v>
      </c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</row>
    <row r="25" spans="1:85" ht="12">
      <c r="A25" s="34" t="s">
        <v>83</v>
      </c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120"/>
    </row>
    <row r="26" spans="1:85" ht="12">
      <c r="A26" s="36" t="s">
        <v>86</v>
      </c>
      <c r="B26" s="41">
        <v>2000</v>
      </c>
      <c r="C26" s="42">
        <f>B26</f>
        <v>2000</v>
      </c>
      <c r="D26" s="42">
        <f t="shared" ref="D26:BI26" si="184">C26</f>
        <v>2000</v>
      </c>
      <c r="E26" s="42">
        <f t="shared" si="184"/>
        <v>2000</v>
      </c>
      <c r="F26" s="42">
        <f t="shared" si="184"/>
        <v>2000</v>
      </c>
      <c r="G26" s="42">
        <f t="shared" si="184"/>
        <v>2000</v>
      </c>
      <c r="H26" s="42">
        <f t="shared" si="184"/>
        <v>2000</v>
      </c>
      <c r="I26" s="42">
        <f t="shared" si="184"/>
        <v>2000</v>
      </c>
      <c r="J26" s="42">
        <f t="shared" si="184"/>
        <v>2000</v>
      </c>
      <c r="K26" s="42">
        <f t="shared" si="184"/>
        <v>2000</v>
      </c>
      <c r="L26" s="42">
        <f t="shared" si="184"/>
        <v>2000</v>
      </c>
      <c r="M26" s="42">
        <f t="shared" si="184"/>
        <v>2000</v>
      </c>
      <c r="N26" s="42">
        <f t="shared" si="184"/>
        <v>2000</v>
      </c>
      <c r="O26" s="42">
        <f t="shared" si="184"/>
        <v>2000</v>
      </c>
      <c r="P26" s="42">
        <f t="shared" si="184"/>
        <v>2000</v>
      </c>
      <c r="Q26" s="42">
        <f t="shared" si="184"/>
        <v>2000</v>
      </c>
      <c r="R26" s="42">
        <f t="shared" si="184"/>
        <v>2000</v>
      </c>
      <c r="S26" s="42">
        <f t="shared" si="184"/>
        <v>2000</v>
      </c>
      <c r="T26" s="42">
        <f t="shared" si="184"/>
        <v>2000</v>
      </c>
      <c r="U26" s="42">
        <f t="shared" si="184"/>
        <v>2000</v>
      </c>
      <c r="V26" s="42">
        <f t="shared" si="184"/>
        <v>2000</v>
      </c>
      <c r="W26" s="42">
        <f t="shared" si="184"/>
        <v>2000</v>
      </c>
      <c r="X26" s="42">
        <f t="shared" si="184"/>
        <v>2000</v>
      </c>
      <c r="Y26" s="42">
        <f t="shared" si="184"/>
        <v>2000</v>
      </c>
      <c r="Z26" s="42">
        <f t="shared" si="184"/>
        <v>2000</v>
      </c>
      <c r="AA26" s="42">
        <f t="shared" si="184"/>
        <v>2000</v>
      </c>
      <c r="AB26" s="42">
        <f t="shared" si="184"/>
        <v>2000</v>
      </c>
      <c r="AC26" s="42">
        <f t="shared" si="184"/>
        <v>2000</v>
      </c>
      <c r="AD26" s="42">
        <f t="shared" si="184"/>
        <v>2000</v>
      </c>
      <c r="AE26" s="42">
        <f t="shared" si="184"/>
        <v>2000</v>
      </c>
      <c r="AF26" s="42">
        <f t="shared" si="184"/>
        <v>2000</v>
      </c>
      <c r="AG26" s="42">
        <f t="shared" si="184"/>
        <v>2000</v>
      </c>
      <c r="AH26" s="42">
        <f t="shared" si="184"/>
        <v>2000</v>
      </c>
      <c r="AI26" s="42">
        <f t="shared" si="184"/>
        <v>2000</v>
      </c>
      <c r="AJ26" s="42">
        <f t="shared" si="184"/>
        <v>2000</v>
      </c>
      <c r="AK26" s="42">
        <f t="shared" si="184"/>
        <v>2000</v>
      </c>
      <c r="AL26" s="42">
        <f t="shared" si="184"/>
        <v>2000</v>
      </c>
      <c r="AM26" s="42">
        <f t="shared" si="184"/>
        <v>2000</v>
      </c>
      <c r="AN26" s="42">
        <f t="shared" si="184"/>
        <v>2000</v>
      </c>
      <c r="AO26" s="42">
        <f t="shared" si="184"/>
        <v>2000</v>
      </c>
      <c r="AP26" s="42">
        <f t="shared" si="184"/>
        <v>2000</v>
      </c>
      <c r="AQ26" s="42">
        <f t="shared" si="184"/>
        <v>2000</v>
      </c>
      <c r="AR26" s="42">
        <f t="shared" si="184"/>
        <v>2000</v>
      </c>
      <c r="AS26" s="42">
        <f t="shared" si="184"/>
        <v>2000</v>
      </c>
      <c r="AT26" s="42">
        <f t="shared" si="184"/>
        <v>2000</v>
      </c>
      <c r="AU26" s="42">
        <f t="shared" si="184"/>
        <v>2000</v>
      </c>
      <c r="AV26" s="42">
        <f t="shared" si="184"/>
        <v>2000</v>
      </c>
      <c r="AW26" s="42">
        <f t="shared" si="184"/>
        <v>2000</v>
      </c>
      <c r="AX26" s="42">
        <f t="shared" si="184"/>
        <v>2000</v>
      </c>
      <c r="AY26" s="42">
        <f t="shared" si="184"/>
        <v>2000</v>
      </c>
      <c r="AZ26" s="42">
        <f t="shared" si="184"/>
        <v>2000</v>
      </c>
      <c r="BA26" s="42">
        <f t="shared" si="184"/>
        <v>2000</v>
      </c>
      <c r="BB26" s="42">
        <f t="shared" si="184"/>
        <v>2000</v>
      </c>
      <c r="BC26" s="42">
        <f t="shared" si="184"/>
        <v>2000</v>
      </c>
      <c r="BD26" s="42">
        <f t="shared" si="184"/>
        <v>2000</v>
      </c>
      <c r="BE26" s="42">
        <f t="shared" si="184"/>
        <v>2000</v>
      </c>
      <c r="BF26" s="42">
        <f t="shared" si="184"/>
        <v>2000</v>
      </c>
      <c r="BG26" s="42">
        <f t="shared" si="184"/>
        <v>2000</v>
      </c>
      <c r="BH26" s="42">
        <f t="shared" si="184"/>
        <v>2000</v>
      </c>
      <c r="BI26" s="42">
        <f t="shared" si="184"/>
        <v>2000</v>
      </c>
      <c r="BJ26" s="126"/>
      <c r="BK26" s="126"/>
      <c r="BL26" s="126"/>
      <c r="BM26" s="126"/>
      <c r="BN26" s="126"/>
      <c r="BO26" s="126"/>
      <c r="BP26" s="126"/>
      <c r="BQ26" s="126"/>
      <c r="BR26" s="126"/>
      <c r="BS26" s="126"/>
      <c r="BT26" s="126"/>
      <c r="BU26" s="126"/>
      <c r="BV26" s="126"/>
      <c r="BW26" s="126"/>
      <c r="BX26" s="126"/>
      <c r="BY26" s="126"/>
      <c r="BZ26" s="126"/>
      <c r="CA26" s="126"/>
      <c r="CB26" s="126"/>
      <c r="CC26" s="126"/>
      <c r="CD26" s="126"/>
      <c r="CE26" s="126"/>
      <c r="CF26" s="126"/>
      <c r="CG26" s="126"/>
    </row>
    <row r="27" spans="1:85" ht="12">
      <c r="A27" s="34" t="s">
        <v>173</v>
      </c>
      <c r="B27" s="40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0"/>
      <c r="AT27" s="40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0"/>
      <c r="BG27" s="40"/>
      <c r="BH27" s="40"/>
      <c r="BI27" s="120"/>
    </row>
    <row r="28" spans="1:85" ht="12">
      <c r="A28" s="36" t="s">
        <v>175</v>
      </c>
      <c r="B28" s="41">
        <v>600</v>
      </c>
      <c r="C28" s="41">
        <f>B28</f>
        <v>600</v>
      </c>
      <c r="D28" s="41">
        <f t="shared" ref="D28:Y28" si="185">C28</f>
        <v>600</v>
      </c>
      <c r="E28" s="41">
        <f t="shared" si="185"/>
        <v>600</v>
      </c>
      <c r="F28" s="41">
        <f t="shared" si="185"/>
        <v>600</v>
      </c>
      <c r="G28" s="41">
        <f t="shared" si="185"/>
        <v>600</v>
      </c>
      <c r="H28" s="41">
        <f t="shared" si="185"/>
        <v>600</v>
      </c>
      <c r="I28" s="41">
        <f t="shared" si="185"/>
        <v>600</v>
      </c>
      <c r="J28" s="41">
        <f t="shared" si="185"/>
        <v>600</v>
      </c>
      <c r="K28" s="41">
        <f t="shared" si="185"/>
        <v>600</v>
      </c>
      <c r="L28" s="41">
        <f t="shared" si="185"/>
        <v>600</v>
      </c>
      <c r="M28" s="41">
        <f t="shared" si="185"/>
        <v>600</v>
      </c>
      <c r="N28" s="41">
        <f t="shared" si="185"/>
        <v>600</v>
      </c>
      <c r="O28" s="41">
        <f t="shared" si="185"/>
        <v>600</v>
      </c>
      <c r="P28" s="41">
        <f t="shared" si="185"/>
        <v>600</v>
      </c>
      <c r="Q28" s="41">
        <f t="shared" si="185"/>
        <v>600</v>
      </c>
      <c r="R28" s="41">
        <f t="shared" si="185"/>
        <v>600</v>
      </c>
      <c r="S28" s="41">
        <f t="shared" si="185"/>
        <v>600</v>
      </c>
      <c r="T28" s="41">
        <f t="shared" si="185"/>
        <v>600</v>
      </c>
      <c r="U28" s="41">
        <f t="shared" si="185"/>
        <v>600</v>
      </c>
      <c r="V28" s="41">
        <f t="shared" si="185"/>
        <v>600</v>
      </c>
      <c r="W28" s="41">
        <f t="shared" si="185"/>
        <v>600</v>
      </c>
      <c r="X28" s="41">
        <f t="shared" si="185"/>
        <v>600</v>
      </c>
      <c r="Y28" s="41">
        <f t="shared" si="185"/>
        <v>600</v>
      </c>
      <c r="Z28" s="41">
        <v>10000</v>
      </c>
      <c r="AA28" s="41">
        <f>Z28</f>
        <v>10000</v>
      </c>
      <c r="AB28" s="41">
        <f t="shared" ref="AB28:AK28" si="186">AA28</f>
        <v>10000</v>
      </c>
      <c r="AC28" s="41">
        <f t="shared" si="186"/>
        <v>10000</v>
      </c>
      <c r="AD28" s="41">
        <f t="shared" si="186"/>
        <v>10000</v>
      </c>
      <c r="AE28" s="41">
        <f t="shared" si="186"/>
        <v>10000</v>
      </c>
      <c r="AF28" s="41">
        <f t="shared" si="186"/>
        <v>10000</v>
      </c>
      <c r="AG28" s="41">
        <f t="shared" si="186"/>
        <v>10000</v>
      </c>
      <c r="AH28" s="41">
        <f t="shared" si="186"/>
        <v>10000</v>
      </c>
      <c r="AI28" s="41">
        <f t="shared" si="186"/>
        <v>10000</v>
      </c>
      <c r="AJ28" s="41">
        <f t="shared" si="186"/>
        <v>10000</v>
      </c>
      <c r="AK28" s="41">
        <f t="shared" si="186"/>
        <v>10000</v>
      </c>
      <c r="AL28" s="41">
        <f t="shared" ref="AL28:AL40" si="187">AK28*(1+reajuste)</f>
        <v>11000</v>
      </c>
      <c r="AM28" s="41">
        <f>AL28</f>
        <v>11000</v>
      </c>
      <c r="AN28" s="41">
        <f t="shared" ref="AN28:BI28" si="188">AM28</f>
        <v>11000</v>
      </c>
      <c r="AO28" s="41">
        <f t="shared" si="188"/>
        <v>11000</v>
      </c>
      <c r="AP28" s="41">
        <f t="shared" si="188"/>
        <v>11000</v>
      </c>
      <c r="AQ28" s="41">
        <f t="shared" si="188"/>
        <v>11000</v>
      </c>
      <c r="AR28" s="41">
        <f t="shared" si="188"/>
        <v>11000</v>
      </c>
      <c r="AS28" s="41">
        <f t="shared" si="188"/>
        <v>11000</v>
      </c>
      <c r="AT28" s="41">
        <f t="shared" si="188"/>
        <v>11000</v>
      </c>
      <c r="AU28" s="41">
        <f t="shared" si="188"/>
        <v>11000</v>
      </c>
      <c r="AV28" s="41">
        <f t="shared" si="188"/>
        <v>11000</v>
      </c>
      <c r="AW28" s="41">
        <f t="shared" si="188"/>
        <v>11000</v>
      </c>
      <c r="AX28" s="41">
        <f>AW28*(1+reajuste)</f>
        <v>12100.000000000002</v>
      </c>
      <c r="AY28" s="41">
        <f t="shared" si="188"/>
        <v>12100.000000000002</v>
      </c>
      <c r="AZ28" s="41">
        <f t="shared" si="188"/>
        <v>12100.000000000002</v>
      </c>
      <c r="BA28" s="41">
        <f t="shared" si="188"/>
        <v>12100.000000000002</v>
      </c>
      <c r="BB28" s="41">
        <f t="shared" si="188"/>
        <v>12100.000000000002</v>
      </c>
      <c r="BC28" s="41">
        <f t="shared" si="188"/>
        <v>12100.000000000002</v>
      </c>
      <c r="BD28" s="41">
        <f t="shared" si="188"/>
        <v>12100.000000000002</v>
      </c>
      <c r="BE28" s="41">
        <f t="shared" si="188"/>
        <v>12100.000000000002</v>
      </c>
      <c r="BF28" s="41">
        <f t="shared" si="188"/>
        <v>12100.000000000002</v>
      </c>
      <c r="BG28" s="41">
        <f t="shared" si="188"/>
        <v>12100.000000000002</v>
      </c>
      <c r="BH28" s="41">
        <f t="shared" si="188"/>
        <v>12100.000000000002</v>
      </c>
      <c r="BI28" s="41">
        <f t="shared" si="188"/>
        <v>12100.000000000002</v>
      </c>
      <c r="BJ28" s="64"/>
      <c r="BK28" s="64"/>
      <c r="BL28" s="64"/>
      <c r="BM28" s="64"/>
      <c r="BN28" s="64"/>
      <c r="BO28" s="64"/>
      <c r="BP28" s="64"/>
      <c r="BQ28" s="64"/>
      <c r="BR28" s="64"/>
      <c r="BS28" s="64"/>
      <c r="BT28" s="64"/>
      <c r="BU28" s="64"/>
      <c r="BV28" s="64"/>
      <c r="BW28" s="64"/>
      <c r="BX28" s="64"/>
      <c r="BY28" s="64"/>
      <c r="BZ28" s="64"/>
      <c r="CA28" s="64"/>
      <c r="CB28" s="64"/>
      <c r="CC28" s="64"/>
      <c r="CD28" s="64"/>
      <c r="CE28" s="64"/>
      <c r="CF28" s="64"/>
      <c r="CG28" s="64"/>
    </row>
    <row r="29" spans="1:85" ht="12">
      <c r="A29" s="36" t="s">
        <v>174</v>
      </c>
      <c r="B29" s="41">
        <v>20000</v>
      </c>
      <c r="C29" s="41">
        <f>B29</f>
        <v>20000</v>
      </c>
      <c r="D29" s="41">
        <f t="shared" ref="D29:L29" si="189">C29</f>
        <v>20000</v>
      </c>
      <c r="E29" s="41">
        <f t="shared" si="189"/>
        <v>20000</v>
      </c>
      <c r="F29" s="41">
        <f t="shared" si="189"/>
        <v>20000</v>
      </c>
      <c r="G29" s="41">
        <f t="shared" si="189"/>
        <v>20000</v>
      </c>
      <c r="H29" s="41">
        <f t="shared" si="189"/>
        <v>20000</v>
      </c>
      <c r="I29" s="41">
        <f t="shared" si="189"/>
        <v>20000</v>
      </c>
      <c r="J29" s="41">
        <f t="shared" si="189"/>
        <v>20000</v>
      </c>
      <c r="K29" s="41">
        <f t="shared" si="189"/>
        <v>20000</v>
      </c>
      <c r="L29" s="41">
        <f t="shared" si="189"/>
        <v>20000</v>
      </c>
      <c r="M29" s="41">
        <f>L29</f>
        <v>20000</v>
      </c>
      <c r="N29" s="41">
        <f t="shared" ref="N29:N40" si="190">M29*(1+reajuste)</f>
        <v>22000</v>
      </c>
      <c r="O29" s="41">
        <f>N29</f>
        <v>22000</v>
      </c>
      <c r="P29" s="41">
        <f t="shared" ref="P29:Y29" si="191">O29</f>
        <v>22000</v>
      </c>
      <c r="Q29" s="41">
        <f t="shared" si="191"/>
        <v>22000</v>
      </c>
      <c r="R29" s="41">
        <f t="shared" si="191"/>
        <v>22000</v>
      </c>
      <c r="S29" s="41">
        <f t="shared" si="191"/>
        <v>22000</v>
      </c>
      <c r="T29" s="41">
        <f t="shared" si="191"/>
        <v>22000</v>
      </c>
      <c r="U29" s="41">
        <f t="shared" si="191"/>
        <v>22000</v>
      </c>
      <c r="V29" s="41">
        <f t="shared" si="191"/>
        <v>22000</v>
      </c>
      <c r="W29" s="41">
        <f t="shared" si="191"/>
        <v>22000</v>
      </c>
      <c r="X29" s="41">
        <f t="shared" si="191"/>
        <v>22000</v>
      </c>
      <c r="Y29" s="41">
        <f t="shared" si="191"/>
        <v>22000</v>
      </c>
      <c r="Z29" s="41">
        <f t="shared" ref="Z29:Z40" si="192">Y29*(1+reajuste)</f>
        <v>24200.000000000004</v>
      </c>
      <c r="AA29" s="41">
        <f>Z29</f>
        <v>24200.000000000004</v>
      </c>
      <c r="AB29" s="41">
        <f t="shared" ref="AB29:AK29" si="193">AA29</f>
        <v>24200.000000000004</v>
      </c>
      <c r="AC29" s="41">
        <f t="shared" si="193"/>
        <v>24200.000000000004</v>
      </c>
      <c r="AD29" s="41">
        <f t="shared" si="193"/>
        <v>24200.000000000004</v>
      </c>
      <c r="AE29" s="41">
        <f t="shared" si="193"/>
        <v>24200.000000000004</v>
      </c>
      <c r="AF29" s="41">
        <f t="shared" si="193"/>
        <v>24200.000000000004</v>
      </c>
      <c r="AG29" s="41">
        <f t="shared" si="193"/>
        <v>24200.000000000004</v>
      </c>
      <c r="AH29" s="41">
        <f t="shared" si="193"/>
        <v>24200.000000000004</v>
      </c>
      <c r="AI29" s="41">
        <f t="shared" si="193"/>
        <v>24200.000000000004</v>
      </c>
      <c r="AJ29" s="41">
        <f t="shared" si="193"/>
        <v>24200.000000000004</v>
      </c>
      <c r="AK29" s="41">
        <f t="shared" si="193"/>
        <v>24200.000000000004</v>
      </c>
      <c r="AL29" s="41">
        <f t="shared" si="187"/>
        <v>26620.000000000007</v>
      </c>
      <c r="AM29" s="41">
        <f>AL29</f>
        <v>26620.000000000007</v>
      </c>
      <c r="AN29" s="41">
        <f t="shared" ref="AN29:AY29" si="194">AM29</f>
        <v>26620.000000000007</v>
      </c>
      <c r="AO29" s="41">
        <f t="shared" si="194"/>
        <v>26620.000000000007</v>
      </c>
      <c r="AP29" s="41">
        <f t="shared" si="194"/>
        <v>26620.000000000007</v>
      </c>
      <c r="AQ29" s="41">
        <f t="shared" si="194"/>
        <v>26620.000000000007</v>
      </c>
      <c r="AR29" s="41">
        <f t="shared" si="194"/>
        <v>26620.000000000007</v>
      </c>
      <c r="AS29" s="41">
        <f t="shared" si="194"/>
        <v>26620.000000000007</v>
      </c>
      <c r="AT29" s="41">
        <f t="shared" si="194"/>
        <v>26620.000000000007</v>
      </c>
      <c r="AU29" s="41">
        <f t="shared" si="194"/>
        <v>26620.000000000007</v>
      </c>
      <c r="AV29" s="41">
        <f t="shared" si="194"/>
        <v>26620.000000000007</v>
      </c>
      <c r="AW29" s="41">
        <f t="shared" si="194"/>
        <v>26620.000000000007</v>
      </c>
      <c r="AX29" s="41">
        <f t="shared" ref="AX29:AX40" si="195">AW29*(1+reajuste)</f>
        <v>29282.000000000011</v>
      </c>
      <c r="AY29" s="41">
        <f t="shared" si="194"/>
        <v>29282.000000000011</v>
      </c>
      <c r="AZ29" s="41">
        <f t="shared" ref="AZ29:BI29" si="196">AY29</f>
        <v>29282.000000000011</v>
      </c>
      <c r="BA29" s="41">
        <f t="shared" si="196"/>
        <v>29282.000000000011</v>
      </c>
      <c r="BB29" s="41">
        <f t="shared" si="196"/>
        <v>29282.000000000011</v>
      </c>
      <c r="BC29" s="41">
        <f t="shared" si="196"/>
        <v>29282.000000000011</v>
      </c>
      <c r="BD29" s="41">
        <f t="shared" si="196"/>
        <v>29282.000000000011</v>
      </c>
      <c r="BE29" s="41">
        <f t="shared" si="196"/>
        <v>29282.000000000011</v>
      </c>
      <c r="BF29" s="41">
        <f t="shared" si="196"/>
        <v>29282.000000000011</v>
      </c>
      <c r="BG29" s="41">
        <f t="shared" si="196"/>
        <v>29282.000000000011</v>
      </c>
      <c r="BH29" s="41">
        <f t="shared" si="196"/>
        <v>29282.000000000011</v>
      </c>
      <c r="BI29" s="121">
        <f t="shared" si="196"/>
        <v>29282.000000000011</v>
      </c>
      <c r="BJ29" s="64"/>
      <c r="BK29" s="64"/>
      <c r="BL29" s="64"/>
      <c r="BM29" s="64"/>
      <c r="BN29" s="64"/>
      <c r="BO29" s="64"/>
      <c r="BP29" s="64"/>
      <c r="BQ29" s="64"/>
      <c r="BR29" s="64"/>
      <c r="BS29" s="64"/>
      <c r="BT29" s="64"/>
      <c r="BU29" s="64"/>
      <c r="BV29" s="64"/>
      <c r="BW29" s="64"/>
      <c r="BX29" s="64"/>
      <c r="BY29" s="64"/>
      <c r="BZ29" s="64"/>
      <c r="CA29" s="64"/>
      <c r="CB29" s="64"/>
      <c r="CC29" s="64"/>
      <c r="CD29" s="64"/>
      <c r="CE29" s="64"/>
      <c r="CF29" s="64"/>
      <c r="CG29" s="64"/>
    </row>
    <row r="30" spans="1:85" ht="12">
      <c r="A30" s="36" t="s">
        <v>178</v>
      </c>
      <c r="B30" s="41">
        <v>3000</v>
      </c>
      <c r="C30" s="41">
        <f>B30</f>
        <v>3000</v>
      </c>
      <c r="D30" s="41">
        <f t="shared" ref="D30:L30" si="197">C30</f>
        <v>3000</v>
      </c>
      <c r="E30" s="41">
        <f t="shared" si="197"/>
        <v>3000</v>
      </c>
      <c r="F30" s="41">
        <f t="shared" si="197"/>
        <v>3000</v>
      </c>
      <c r="G30" s="41">
        <f t="shared" si="197"/>
        <v>3000</v>
      </c>
      <c r="H30" s="41">
        <f t="shared" si="197"/>
        <v>3000</v>
      </c>
      <c r="I30" s="41">
        <f t="shared" si="197"/>
        <v>3000</v>
      </c>
      <c r="J30" s="41">
        <f t="shared" si="197"/>
        <v>3000</v>
      </c>
      <c r="K30" s="41">
        <f t="shared" si="197"/>
        <v>3000</v>
      </c>
      <c r="L30" s="41">
        <f t="shared" si="197"/>
        <v>3000</v>
      </c>
      <c r="M30" s="41">
        <f>L30</f>
        <v>3000</v>
      </c>
      <c r="N30" s="41">
        <f t="shared" si="190"/>
        <v>3300.0000000000005</v>
      </c>
      <c r="O30" s="41">
        <f t="shared" ref="O30:Y40" si="198">N30</f>
        <v>3300.0000000000005</v>
      </c>
      <c r="P30" s="41">
        <f t="shared" si="198"/>
        <v>3300.0000000000005</v>
      </c>
      <c r="Q30" s="41">
        <f t="shared" si="198"/>
        <v>3300.0000000000005</v>
      </c>
      <c r="R30" s="41">
        <f t="shared" si="198"/>
        <v>3300.0000000000005</v>
      </c>
      <c r="S30" s="41">
        <f t="shared" si="198"/>
        <v>3300.0000000000005</v>
      </c>
      <c r="T30" s="41">
        <f t="shared" si="198"/>
        <v>3300.0000000000005</v>
      </c>
      <c r="U30" s="41">
        <f t="shared" si="198"/>
        <v>3300.0000000000005</v>
      </c>
      <c r="V30" s="41">
        <f t="shared" si="198"/>
        <v>3300.0000000000005</v>
      </c>
      <c r="W30" s="41">
        <f t="shared" si="198"/>
        <v>3300.0000000000005</v>
      </c>
      <c r="X30" s="41">
        <f t="shared" si="198"/>
        <v>3300.0000000000005</v>
      </c>
      <c r="Y30" s="41">
        <f t="shared" si="198"/>
        <v>3300.0000000000005</v>
      </c>
      <c r="Z30" s="41">
        <f t="shared" si="192"/>
        <v>3630.0000000000009</v>
      </c>
      <c r="AA30" s="41">
        <f t="shared" ref="AA30:AK40" si="199">Z30</f>
        <v>3630.0000000000009</v>
      </c>
      <c r="AB30" s="41">
        <f t="shared" si="199"/>
        <v>3630.0000000000009</v>
      </c>
      <c r="AC30" s="41">
        <f t="shared" si="199"/>
        <v>3630.0000000000009</v>
      </c>
      <c r="AD30" s="41">
        <f t="shared" si="199"/>
        <v>3630.0000000000009</v>
      </c>
      <c r="AE30" s="41">
        <f t="shared" si="199"/>
        <v>3630.0000000000009</v>
      </c>
      <c r="AF30" s="41">
        <f t="shared" si="199"/>
        <v>3630.0000000000009</v>
      </c>
      <c r="AG30" s="41">
        <f t="shared" si="199"/>
        <v>3630.0000000000009</v>
      </c>
      <c r="AH30" s="41">
        <f t="shared" si="199"/>
        <v>3630.0000000000009</v>
      </c>
      <c r="AI30" s="41">
        <f t="shared" si="199"/>
        <v>3630.0000000000009</v>
      </c>
      <c r="AJ30" s="41">
        <f t="shared" si="199"/>
        <v>3630.0000000000009</v>
      </c>
      <c r="AK30" s="41">
        <f t="shared" si="199"/>
        <v>3630.0000000000009</v>
      </c>
      <c r="AL30" s="41">
        <f t="shared" si="187"/>
        <v>3993.0000000000014</v>
      </c>
      <c r="AM30" s="41">
        <f t="shared" ref="AM30:AY40" si="200">AL30</f>
        <v>3993.0000000000014</v>
      </c>
      <c r="AN30" s="41">
        <f t="shared" si="200"/>
        <v>3993.0000000000014</v>
      </c>
      <c r="AO30" s="41">
        <f t="shared" si="200"/>
        <v>3993.0000000000014</v>
      </c>
      <c r="AP30" s="41">
        <f t="shared" si="200"/>
        <v>3993.0000000000014</v>
      </c>
      <c r="AQ30" s="41">
        <f t="shared" si="200"/>
        <v>3993.0000000000014</v>
      </c>
      <c r="AR30" s="41">
        <f t="shared" si="200"/>
        <v>3993.0000000000014</v>
      </c>
      <c r="AS30" s="41">
        <f t="shared" si="200"/>
        <v>3993.0000000000014</v>
      </c>
      <c r="AT30" s="41">
        <f t="shared" si="200"/>
        <v>3993.0000000000014</v>
      </c>
      <c r="AU30" s="41">
        <f t="shared" si="200"/>
        <v>3993.0000000000014</v>
      </c>
      <c r="AV30" s="41">
        <f t="shared" si="200"/>
        <v>3993.0000000000014</v>
      </c>
      <c r="AW30" s="41">
        <f t="shared" si="200"/>
        <v>3993.0000000000014</v>
      </c>
      <c r="AX30" s="41">
        <f t="shared" si="195"/>
        <v>4392.300000000002</v>
      </c>
      <c r="AY30" s="41">
        <f t="shared" si="200"/>
        <v>4392.300000000002</v>
      </c>
      <c r="AZ30" s="41">
        <f t="shared" ref="AZ30:BI30" si="201">AY30</f>
        <v>4392.300000000002</v>
      </c>
      <c r="BA30" s="41">
        <f t="shared" si="201"/>
        <v>4392.300000000002</v>
      </c>
      <c r="BB30" s="41">
        <f t="shared" si="201"/>
        <v>4392.300000000002</v>
      </c>
      <c r="BC30" s="41">
        <f t="shared" si="201"/>
        <v>4392.300000000002</v>
      </c>
      <c r="BD30" s="41">
        <f t="shared" si="201"/>
        <v>4392.300000000002</v>
      </c>
      <c r="BE30" s="41">
        <f t="shared" si="201"/>
        <v>4392.300000000002</v>
      </c>
      <c r="BF30" s="41">
        <f t="shared" si="201"/>
        <v>4392.300000000002</v>
      </c>
      <c r="BG30" s="41">
        <f t="shared" si="201"/>
        <v>4392.300000000002</v>
      </c>
      <c r="BH30" s="41">
        <f t="shared" si="201"/>
        <v>4392.300000000002</v>
      </c>
      <c r="BI30" s="121">
        <f t="shared" si="201"/>
        <v>4392.300000000002</v>
      </c>
      <c r="BJ30" s="64"/>
      <c r="BK30" s="64"/>
      <c r="BL30" s="64"/>
      <c r="BM30" s="64"/>
      <c r="BN30" s="64"/>
      <c r="BO30" s="64"/>
      <c r="BP30" s="64"/>
      <c r="BQ30" s="64"/>
      <c r="BR30" s="64"/>
      <c r="BS30" s="64"/>
      <c r="BT30" s="64"/>
      <c r="BU30" s="64"/>
      <c r="BV30" s="64"/>
      <c r="BW30" s="64"/>
      <c r="BX30" s="64"/>
      <c r="BY30" s="64"/>
      <c r="BZ30" s="64"/>
      <c r="CA30" s="64"/>
      <c r="CB30" s="64"/>
      <c r="CC30" s="64"/>
      <c r="CD30" s="64"/>
      <c r="CE30" s="64"/>
      <c r="CF30" s="64"/>
      <c r="CG30" s="64"/>
    </row>
    <row r="31" spans="1:85" ht="12">
      <c r="A31" s="36" t="s">
        <v>99</v>
      </c>
      <c r="B31" s="41">
        <v>1500</v>
      </c>
      <c r="C31" s="41">
        <f>B31</f>
        <v>1500</v>
      </c>
      <c r="D31" s="41">
        <f t="shared" ref="D31:L31" si="202">C31</f>
        <v>1500</v>
      </c>
      <c r="E31" s="41">
        <f t="shared" si="202"/>
        <v>1500</v>
      </c>
      <c r="F31" s="41">
        <f t="shared" si="202"/>
        <v>1500</v>
      </c>
      <c r="G31" s="41">
        <f t="shared" si="202"/>
        <v>1500</v>
      </c>
      <c r="H31" s="41">
        <f t="shared" si="202"/>
        <v>1500</v>
      </c>
      <c r="I31" s="41">
        <f t="shared" si="202"/>
        <v>1500</v>
      </c>
      <c r="J31" s="41">
        <f t="shared" si="202"/>
        <v>1500</v>
      </c>
      <c r="K31" s="41">
        <f t="shared" si="202"/>
        <v>1500</v>
      </c>
      <c r="L31" s="41">
        <f t="shared" si="202"/>
        <v>1500</v>
      </c>
      <c r="M31" s="41">
        <f>L31</f>
        <v>1500</v>
      </c>
      <c r="N31" s="41">
        <f t="shared" si="190"/>
        <v>1650.0000000000002</v>
      </c>
      <c r="O31" s="41">
        <f t="shared" si="198"/>
        <v>1650.0000000000002</v>
      </c>
      <c r="P31" s="41">
        <f t="shared" si="198"/>
        <v>1650.0000000000002</v>
      </c>
      <c r="Q31" s="41">
        <f t="shared" si="198"/>
        <v>1650.0000000000002</v>
      </c>
      <c r="R31" s="41">
        <f t="shared" si="198"/>
        <v>1650.0000000000002</v>
      </c>
      <c r="S31" s="41">
        <f t="shared" si="198"/>
        <v>1650.0000000000002</v>
      </c>
      <c r="T31" s="41">
        <f t="shared" si="198"/>
        <v>1650.0000000000002</v>
      </c>
      <c r="U31" s="41">
        <f t="shared" si="198"/>
        <v>1650.0000000000002</v>
      </c>
      <c r="V31" s="41">
        <f t="shared" si="198"/>
        <v>1650.0000000000002</v>
      </c>
      <c r="W31" s="41">
        <f t="shared" si="198"/>
        <v>1650.0000000000002</v>
      </c>
      <c r="X31" s="41">
        <f t="shared" si="198"/>
        <v>1650.0000000000002</v>
      </c>
      <c r="Y31" s="41">
        <f t="shared" si="198"/>
        <v>1650.0000000000002</v>
      </c>
      <c r="Z31" s="41">
        <f t="shared" si="192"/>
        <v>1815.0000000000005</v>
      </c>
      <c r="AA31" s="41">
        <f t="shared" si="199"/>
        <v>1815.0000000000005</v>
      </c>
      <c r="AB31" s="41">
        <f t="shared" si="199"/>
        <v>1815.0000000000005</v>
      </c>
      <c r="AC31" s="41">
        <f t="shared" si="199"/>
        <v>1815.0000000000005</v>
      </c>
      <c r="AD31" s="41">
        <f t="shared" si="199"/>
        <v>1815.0000000000005</v>
      </c>
      <c r="AE31" s="41">
        <f t="shared" si="199"/>
        <v>1815.0000000000005</v>
      </c>
      <c r="AF31" s="41">
        <f t="shared" si="199"/>
        <v>1815.0000000000005</v>
      </c>
      <c r="AG31" s="41">
        <f t="shared" si="199"/>
        <v>1815.0000000000005</v>
      </c>
      <c r="AH31" s="41">
        <f t="shared" si="199"/>
        <v>1815.0000000000005</v>
      </c>
      <c r="AI31" s="41">
        <f t="shared" si="199"/>
        <v>1815.0000000000005</v>
      </c>
      <c r="AJ31" s="41">
        <f t="shared" si="199"/>
        <v>1815.0000000000005</v>
      </c>
      <c r="AK31" s="41">
        <f t="shared" si="199"/>
        <v>1815.0000000000005</v>
      </c>
      <c r="AL31" s="41">
        <f t="shared" si="187"/>
        <v>1996.5000000000007</v>
      </c>
      <c r="AM31" s="41">
        <f t="shared" si="200"/>
        <v>1996.5000000000007</v>
      </c>
      <c r="AN31" s="41">
        <f t="shared" si="200"/>
        <v>1996.5000000000007</v>
      </c>
      <c r="AO31" s="41">
        <f t="shared" si="200"/>
        <v>1996.5000000000007</v>
      </c>
      <c r="AP31" s="41">
        <f t="shared" si="200"/>
        <v>1996.5000000000007</v>
      </c>
      <c r="AQ31" s="41">
        <f t="shared" si="200"/>
        <v>1996.5000000000007</v>
      </c>
      <c r="AR31" s="41">
        <f t="shared" si="200"/>
        <v>1996.5000000000007</v>
      </c>
      <c r="AS31" s="41">
        <f t="shared" si="200"/>
        <v>1996.5000000000007</v>
      </c>
      <c r="AT31" s="41">
        <f t="shared" si="200"/>
        <v>1996.5000000000007</v>
      </c>
      <c r="AU31" s="41">
        <f t="shared" si="200"/>
        <v>1996.5000000000007</v>
      </c>
      <c r="AV31" s="41">
        <f t="shared" si="200"/>
        <v>1996.5000000000007</v>
      </c>
      <c r="AW31" s="41">
        <f t="shared" si="200"/>
        <v>1996.5000000000007</v>
      </c>
      <c r="AX31" s="41">
        <f t="shared" si="195"/>
        <v>2196.150000000001</v>
      </c>
      <c r="AY31" s="41">
        <f t="shared" si="200"/>
        <v>2196.150000000001</v>
      </c>
      <c r="AZ31" s="41">
        <f t="shared" ref="AZ31:BI31" si="203">AY31</f>
        <v>2196.150000000001</v>
      </c>
      <c r="BA31" s="41">
        <f t="shared" si="203"/>
        <v>2196.150000000001</v>
      </c>
      <c r="BB31" s="41">
        <f t="shared" si="203"/>
        <v>2196.150000000001</v>
      </c>
      <c r="BC31" s="41">
        <f t="shared" si="203"/>
        <v>2196.150000000001</v>
      </c>
      <c r="BD31" s="41">
        <f t="shared" si="203"/>
        <v>2196.150000000001</v>
      </c>
      <c r="BE31" s="41">
        <f t="shared" si="203"/>
        <v>2196.150000000001</v>
      </c>
      <c r="BF31" s="41">
        <f t="shared" si="203"/>
        <v>2196.150000000001</v>
      </c>
      <c r="BG31" s="41">
        <f t="shared" si="203"/>
        <v>2196.150000000001</v>
      </c>
      <c r="BH31" s="41">
        <f t="shared" si="203"/>
        <v>2196.150000000001</v>
      </c>
      <c r="BI31" s="121">
        <f t="shared" si="203"/>
        <v>2196.150000000001</v>
      </c>
      <c r="BJ31" s="64"/>
      <c r="BK31" s="64"/>
      <c r="BL31" s="64"/>
      <c r="BM31" s="64"/>
      <c r="BN31" s="64"/>
      <c r="BO31" s="64"/>
      <c r="BP31" s="64"/>
      <c r="BQ31" s="64"/>
      <c r="BR31" s="64"/>
      <c r="BS31" s="64"/>
      <c r="BT31" s="64"/>
      <c r="BU31" s="64"/>
      <c r="BV31" s="64"/>
      <c r="BW31" s="64"/>
      <c r="BX31" s="64"/>
      <c r="BY31" s="64"/>
      <c r="BZ31" s="64"/>
      <c r="CA31" s="64"/>
      <c r="CB31" s="64"/>
      <c r="CC31" s="64"/>
      <c r="CD31" s="64"/>
      <c r="CE31" s="64"/>
      <c r="CF31" s="64"/>
      <c r="CG31" s="64"/>
    </row>
    <row r="32" spans="1:85" ht="12">
      <c r="A32" s="34" t="s">
        <v>171</v>
      </c>
      <c r="B32" s="41"/>
      <c r="C32" s="41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>
        <f t="shared" si="190"/>
        <v>0</v>
      </c>
      <c r="O32" s="41">
        <f t="shared" si="198"/>
        <v>0</v>
      </c>
      <c r="P32" s="41">
        <f t="shared" si="198"/>
        <v>0</v>
      </c>
      <c r="Q32" s="41">
        <f t="shared" si="198"/>
        <v>0</v>
      </c>
      <c r="R32" s="41">
        <f t="shared" si="198"/>
        <v>0</v>
      </c>
      <c r="S32" s="41">
        <f t="shared" si="198"/>
        <v>0</v>
      </c>
      <c r="T32" s="41">
        <f t="shared" si="198"/>
        <v>0</v>
      </c>
      <c r="U32" s="41">
        <f t="shared" si="198"/>
        <v>0</v>
      </c>
      <c r="V32" s="41">
        <f t="shared" si="198"/>
        <v>0</v>
      </c>
      <c r="W32" s="41">
        <f t="shared" si="198"/>
        <v>0</v>
      </c>
      <c r="X32" s="41">
        <f t="shared" si="198"/>
        <v>0</v>
      </c>
      <c r="Y32" s="41">
        <f t="shared" si="198"/>
        <v>0</v>
      </c>
      <c r="Z32" s="41">
        <f t="shared" si="192"/>
        <v>0</v>
      </c>
      <c r="AA32" s="41">
        <f t="shared" si="199"/>
        <v>0</v>
      </c>
      <c r="AB32" s="41">
        <f t="shared" si="199"/>
        <v>0</v>
      </c>
      <c r="AC32" s="41">
        <f t="shared" si="199"/>
        <v>0</v>
      </c>
      <c r="AD32" s="41">
        <f t="shared" si="199"/>
        <v>0</v>
      </c>
      <c r="AE32" s="41">
        <f t="shared" si="199"/>
        <v>0</v>
      </c>
      <c r="AF32" s="41">
        <f t="shared" si="199"/>
        <v>0</v>
      </c>
      <c r="AG32" s="41">
        <f t="shared" si="199"/>
        <v>0</v>
      </c>
      <c r="AH32" s="41">
        <f t="shared" si="199"/>
        <v>0</v>
      </c>
      <c r="AI32" s="41">
        <f t="shared" si="199"/>
        <v>0</v>
      </c>
      <c r="AJ32" s="41">
        <f t="shared" si="199"/>
        <v>0</v>
      </c>
      <c r="AK32" s="41">
        <f t="shared" si="199"/>
        <v>0</v>
      </c>
      <c r="AL32" s="41">
        <f t="shared" si="187"/>
        <v>0</v>
      </c>
      <c r="AM32" s="41">
        <f t="shared" si="200"/>
        <v>0</v>
      </c>
      <c r="AN32" s="41">
        <f t="shared" si="200"/>
        <v>0</v>
      </c>
      <c r="AO32" s="41">
        <f t="shared" si="200"/>
        <v>0</v>
      </c>
      <c r="AP32" s="41">
        <f t="shared" si="200"/>
        <v>0</v>
      </c>
      <c r="AQ32" s="41">
        <f t="shared" si="200"/>
        <v>0</v>
      </c>
      <c r="AR32" s="41">
        <f t="shared" si="200"/>
        <v>0</v>
      </c>
      <c r="AS32" s="41">
        <f t="shared" si="200"/>
        <v>0</v>
      </c>
      <c r="AT32" s="41">
        <f t="shared" si="200"/>
        <v>0</v>
      </c>
      <c r="AU32" s="41">
        <f t="shared" si="200"/>
        <v>0</v>
      </c>
      <c r="AV32" s="41">
        <f t="shared" si="200"/>
        <v>0</v>
      </c>
      <c r="AW32" s="41">
        <f t="shared" si="200"/>
        <v>0</v>
      </c>
      <c r="AX32" s="41">
        <f t="shared" si="195"/>
        <v>0</v>
      </c>
      <c r="AY32" s="41">
        <f t="shared" si="200"/>
        <v>0</v>
      </c>
      <c r="AZ32" s="41">
        <f t="shared" ref="AZ32:BI32" si="204">AY32</f>
        <v>0</v>
      </c>
      <c r="BA32" s="41">
        <f t="shared" si="204"/>
        <v>0</v>
      </c>
      <c r="BB32" s="41">
        <f t="shared" si="204"/>
        <v>0</v>
      </c>
      <c r="BC32" s="41">
        <f t="shared" si="204"/>
        <v>0</v>
      </c>
      <c r="BD32" s="41">
        <f t="shared" si="204"/>
        <v>0</v>
      </c>
      <c r="BE32" s="41">
        <f t="shared" si="204"/>
        <v>0</v>
      </c>
      <c r="BF32" s="41">
        <f t="shared" si="204"/>
        <v>0</v>
      </c>
      <c r="BG32" s="41">
        <f t="shared" si="204"/>
        <v>0</v>
      </c>
      <c r="BH32" s="41">
        <f t="shared" si="204"/>
        <v>0</v>
      </c>
      <c r="BI32" s="121">
        <f t="shared" si="204"/>
        <v>0</v>
      </c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</row>
    <row r="33" spans="1:85" ht="12">
      <c r="A33" s="36" t="s">
        <v>176</v>
      </c>
      <c r="B33" s="41">
        <v>20000</v>
      </c>
      <c r="C33" s="41">
        <f>B33</f>
        <v>20000</v>
      </c>
      <c r="D33" s="41">
        <f t="shared" ref="D33:L33" si="205">C33</f>
        <v>20000</v>
      </c>
      <c r="E33" s="41">
        <f t="shared" si="205"/>
        <v>20000</v>
      </c>
      <c r="F33" s="41">
        <f t="shared" si="205"/>
        <v>20000</v>
      </c>
      <c r="G33" s="41">
        <f t="shared" si="205"/>
        <v>20000</v>
      </c>
      <c r="H33" s="41">
        <f t="shared" si="205"/>
        <v>20000</v>
      </c>
      <c r="I33" s="41">
        <f t="shared" si="205"/>
        <v>20000</v>
      </c>
      <c r="J33" s="41">
        <f t="shared" si="205"/>
        <v>20000</v>
      </c>
      <c r="K33" s="41">
        <f t="shared" si="205"/>
        <v>20000</v>
      </c>
      <c r="L33" s="41">
        <f t="shared" si="205"/>
        <v>20000</v>
      </c>
      <c r="M33" s="41">
        <f>L33</f>
        <v>20000</v>
      </c>
      <c r="N33" s="41">
        <f t="shared" si="190"/>
        <v>22000</v>
      </c>
      <c r="O33" s="41">
        <f t="shared" si="198"/>
        <v>22000</v>
      </c>
      <c r="P33" s="41">
        <f t="shared" si="198"/>
        <v>22000</v>
      </c>
      <c r="Q33" s="41">
        <f t="shared" si="198"/>
        <v>22000</v>
      </c>
      <c r="R33" s="41">
        <f t="shared" si="198"/>
        <v>22000</v>
      </c>
      <c r="S33" s="41">
        <f t="shared" si="198"/>
        <v>22000</v>
      </c>
      <c r="T33" s="41">
        <f t="shared" si="198"/>
        <v>22000</v>
      </c>
      <c r="U33" s="41">
        <f t="shared" si="198"/>
        <v>22000</v>
      </c>
      <c r="V33" s="41">
        <f t="shared" si="198"/>
        <v>22000</v>
      </c>
      <c r="W33" s="41">
        <f t="shared" si="198"/>
        <v>22000</v>
      </c>
      <c r="X33" s="41">
        <f t="shared" si="198"/>
        <v>22000</v>
      </c>
      <c r="Y33" s="41">
        <f t="shared" si="198"/>
        <v>22000</v>
      </c>
      <c r="Z33" s="41">
        <f t="shared" si="192"/>
        <v>24200.000000000004</v>
      </c>
      <c r="AA33" s="41">
        <f t="shared" si="199"/>
        <v>24200.000000000004</v>
      </c>
      <c r="AB33" s="41">
        <f t="shared" si="199"/>
        <v>24200.000000000004</v>
      </c>
      <c r="AC33" s="41">
        <f t="shared" si="199"/>
        <v>24200.000000000004</v>
      </c>
      <c r="AD33" s="41">
        <f t="shared" si="199"/>
        <v>24200.000000000004</v>
      </c>
      <c r="AE33" s="41">
        <f t="shared" si="199"/>
        <v>24200.000000000004</v>
      </c>
      <c r="AF33" s="41">
        <f t="shared" si="199"/>
        <v>24200.000000000004</v>
      </c>
      <c r="AG33" s="41">
        <f t="shared" si="199"/>
        <v>24200.000000000004</v>
      </c>
      <c r="AH33" s="41">
        <f t="shared" si="199"/>
        <v>24200.000000000004</v>
      </c>
      <c r="AI33" s="41">
        <f t="shared" si="199"/>
        <v>24200.000000000004</v>
      </c>
      <c r="AJ33" s="41">
        <f t="shared" si="199"/>
        <v>24200.000000000004</v>
      </c>
      <c r="AK33" s="41">
        <f t="shared" si="199"/>
        <v>24200.000000000004</v>
      </c>
      <c r="AL33" s="41">
        <f t="shared" si="187"/>
        <v>26620.000000000007</v>
      </c>
      <c r="AM33" s="41">
        <f t="shared" si="200"/>
        <v>26620.000000000007</v>
      </c>
      <c r="AN33" s="41">
        <f t="shared" si="200"/>
        <v>26620.000000000007</v>
      </c>
      <c r="AO33" s="41">
        <f t="shared" si="200"/>
        <v>26620.000000000007</v>
      </c>
      <c r="AP33" s="41">
        <f t="shared" si="200"/>
        <v>26620.000000000007</v>
      </c>
      <c r="AQ33" s="41">
        <f t="shared" si="200"/>
        <v>26620.000000000007</v>
      </c>
      <c r="AR33" s="41">
        <f t="shared" si="200"/>
        <v>26620.000000000007</v>
      </c>
      <c r="AS33" s="41">
        <f t="shared" si="200"/>
        <v>26620.000000000007</v>
      </c>
      <c r="AT33" s="41">
        <f t="shared" si="200"/>
        <v>26620.000000000007</v>
      </c>
      <c r="AU33" s="41">
        <f t="shared" si="200"/>
        <v>26620.000000000007</v>
      </c>
      <c r="AV33" s="41">
        <f t="shared" si="200"/>
        <v>26620.000000000007</v>
      </c>
      <c r="AW33" s="41">
        <f t="shared" si="200"/>
        <v>26620.000000000007</v>
      </c>
      <c r="AX33" s="41">
        <f t="shared" si="195"/>
        <v>29282.000000000011</v>
      </c>
      <c r="AY33" s="41">
        <f t="shared" si="200"/>
        <v>29282.000000000011</v>
      </c>
      <c r="AZ33" s="41">
        <f t="shared" ref="AZ33:BI33" si="206">AY33</f>
        <v>29282.000000000011</v>
      </c>
      <c r="BA33" s="41">
        <f t="shared" si="206"/>
        <v>29282.000000000011</v>
      </c>
      <c r="BB33" s="41">
        <f t="shared" si="206"/>
        <v>29282.000000000011</v>
      </c>
      <c r="BC33" s="41">
        <f t="shared" si="206"/>
        <v>29282.000000000011</v>
      </c>
      <c r="BD33" s="41">
        <f t="shared" si="206"/>
        <v>29282.000000000011</v>
      </c>
      <c r="BE33" s="41">
        <f t="shared" si="206"/>
        <v>29282.000000000011</v>
      </c>
      <c r="BF33" s="41">
        <f t="shared" si="206"/>
        <v>29282.000000000011</v>
      </c>
      <c r="BG33" s="41">
        <f t="shared" si="206"/>
        <v>29282.000000000011</v>
      </c>
      <c r="BH33" s="41">
        <f t="shared" si="206"/>
        <v>29282.000000000011</v>
      </c>
      <c r="BI33" s="121">
        <f t="shared" si="206"/>
        <v>29282.000000000011</v>
      </c>
      <c r="BJ33" s="64"/>
      <c r="BK33" s="64"/>
      <c r="BL33" s="64"/>
      <c r="BM33" s="64"/>
      <c r="BN33" s="64"/>
      <c r="BO33" s="64"/>
      <c r="BP33" s="64"/>
      <c r="BQ33" s="64"/>
      <c r="BR33" s="64"/>
      <c r="BS33" s="64"/>
      <c r="BT33" s="64"/>
      <c r="BU33" s="64"/>
      <c r="BV33" s="64"/>
      <c r="BW33" s="64"/>
      <c r="BX33" s="64"/>
      <c r="BY33" s="64"/>
      <c r="BZ33" s="64"/>
      <c r="CA33" s="64"/>
      <c r="CB33" s="64"/>
      <c r="CC33" s="64"/>
      <c r="CD33" s="64"/>
      <c r="CE33" s="64"/>
      <c r="CF33" s="64"/>
      <c r="CG33" s="64"/>
    </row>
    <row r="34" spans="1:85" ht="12">
      <c r="A34" s="36" t="s">
        <v>179</v>
      </c>
      <c r="B34" s="41">
        <v>7000</v>
      </c>
      <c r="C34" s="41">
        <f>B34</f>
        <v>7000</v>
      </c>
      <c r="D34" s="41">
        <f t="shared" ref="D34:L34" si="207">C34</f>
        <v>7000</v>
      </c>
      <c r="E34" s="41">
        <f t="shared" si="207"/>
        <v>7000</v>
      </c>
      <c r="F34" s="41">
        <f t="shared" si="207"/>
        <v>7000</v>
      </c>
      <c r="G34" s="41">
        <f t="shared" si="207"/>
        <v>7000</v>
      </c>
      <c r="H34" s="41">
        <f t="shared" si="207"/>
        <v>7000</v>
      </c>
      <c r="I34" s="41">
        <f t="shared" si="207"/>
        <v>7000</v>
      </c>
      <c r="J34" s="41">
        <f t="shared" si="207"/>
        <v>7000</v>
      </c>
      <c r="K34" s="41">
        <f t="shared" si="207"/>
        <v>7000</v>
      </c>
      <c r="L34" s="41">
        <f t="shared" si="207"/>
        <v>7000</v>
      </c>
      <c r="M34" s="41">
        <f>L34</f>
        <v>7000</v>
      </c>
      <c r="N34" s="41">
        <f t="shared" si="190"/>
        <v>7700.0000000000009</v>
      </c>
      <c r="O34" s="41">
        <f t="shared" si="198"/>
        <v>7700.0000000000009</v>
      </c>
      <c r="P34" s="41">
        <f t="shared" si="198"/>
        <v>7700.0000000000009</v>
      </c>
      <c r="Q34" s="41">
        <f t="shared" si="198"/>
        <v>7700.0000000000009</v>
      </c>
      <c r="R34" s="41">
        <f t="shared" si="198"/>
        <v>7700.0000000000009</v>
      </c>
      <c r="S34" s="41">
        <f t="shared" si="198"/>
        <v>7700.0000000000009</v>
      </c>
      <c r="T34" s="41">
        <f t="shared" si="198"/>
        <v>7700.0000000000009</v>
      </c>
      <c r="U34" s="41">
        <f t="shared" si="198"/>
        <v>7700.0000000000009</v>
      </c>
      <c r="V34" s="41">
        <f t="shared" si="198"/>
        <v>7700.0000000000009</v>
      </c>
      <c r="W34" s="41">
        <f t="shared" si="198"/>
        <v>7700.0000000000009</v>
      </c>
      <c r="X34" s="41">
        <f t="shared" si="198"/>
        <v>7700.0000000000009</v>
      </c>
      <c r="Y34" s="41">
        <f t="shared" si="198"/>
        <v>7700.0000000000009</v>
      </c>
      <c r="Z34" s="41">
        <f t="shared" si="192"/>
        <v>8470.0000000000018</v>
      </c>
      <c r="AA34" s="41">
        <f t="shared" si="199"/>
        <v>8470.0000000000018</v>
      </c>
      <c r="AB34" s="41">
        <f t="shared" si="199"/>
        <v>8470.0000000000018</v>
      </c>
      <c r="AC34" s="41">
        <f t="shared" si="199"/>
        <v>8470.0000000000018</v>
      </c>
      <c r="AD34" s="41">
        <f t="shared" si="199"/>
        <v>8470.0000000000018</v>
      </c>
      <c r="AE34" s="41">
        <f t="shared" si="199"/>
        <v>8470.0000000000018</v>
      </c>
      <c r="AF34" s="41">
        <f t="shared" si="199"/>
        <v>8470.0000000000018</v>
      </c>
      <c r="AG34" s="41">
        <f t="shared" si="199"/>
        <v>8470.0000000000018</v>
      </c>
      <c r="AH34" s="41">
        <f t="shared" si="199"/>
        <v>8470.0000000000018</v>
      </c>
      <c r="AI34" s="41">
        <f t="shared" si="199"/>
        <v>8470.0000000000018</v>
      </c>
      <c r="AJ34" s="41">
        <f t="shared" si="199"/>
        <v>8470.0000000000018</v>
      </c>
      <c r="AK34" s="41">
        <f t="shared" si="199"/>
        <v>8470.0000000000018</v>
      </c>
      <c r="AL34" s="41">
        <f t="shared" si="187"/>
        <v>9317.0000000000036</v>
      </c>
      <c r="AM34" s="41">
        <f t="shared" si="200"/>
        <v>9317.0000000000036</v>
      </c>
      <c r="AN34" s="41">
        <f t="shared" si="200"/>
        <v>9317.0000000000036</v>
      </c>
      <c r="AO34" s="41">
        <f t="shared" si="200"/>
        <v>9317.0000000000036</v>
      </c>
      <c r="AP34" s="41">
        <f t="shared" si="200"/>
        <v>9317.0000000000036</v>
      </c>
      <c r="AQ34" s="41">
        <f t="shared" si="200"/>
        <v>9317.0000000000036</v>
      </c>
      <c r="AR34" s="41">
        <f t="shared" si="200"/>
        <v>9317.0000000000036</v>
      </c>
      <c r="AS34" s="41">
        <f t="shared" si="200"/>
        <v>9317.0000000000036</v>
      </c>
      <c r="AT34" s="41">
        <f t="shared" si="200"/>
        <v>9317.0000000000036</v>
      </c>
      <c r="AU34" s="41">
        <f t="shared" si="200"/>
        <v>9317.0000000000036</v>
      </c>
      <c r="AV34" s="41">
        <f t="shared" si="200"/>
        <v>9317.0000000000036</v>
      </c>
      <c r="AW34" s="41">
        <f t="shared" si="200"/>
        <v>9317.0000000000036</v>
      </c>
      <c r="AX34" s="41">
        <f t="shared" si="195"/>
        <v>10248.700000000004</v>
      </c>
      <c r="AY34" s="41">
        <f t="shared" si="200"/>
        <v>10248.700000000004</v>
      </c>
      <c r="AZ34" s="41">
        <f t="shared" ref="AZ34:BI34" si="208">AY34</f>
        <v>10248.700000000004</v>
      </c>
      <c r="BA34" s="41">
        <f t="shared" si="208"/>
        <v>10248.700000000004</v>
      </c>
      <c r="BB34" s="41">
        <f t="shared" si="208"/>
        <v>10248.700000000004</v>
      </c>
      <c r="BC34" s="41">
        <f t="shared" si="208"/>
        <v>10248.700000000004</v>
      </c>
      <c r="BD34" s="41">
        <f t="shared" si="208"/>
        <v>10248.700000000004</v>
      </c>
      <c r="BE34" s="41">
        <f t="shared" si="208"/>
        <v>10248.700000000004</v>
      </c>
      <c r="BF34" s="41">
        <f t="shared" si="208"/>
        <v>10248.700000000004</v>
      </c>
      <c r="BG34" s="41">
        <f t="shared" si="208"/>
        <v>10248.700000000004</v>
      </c>
      <c r="BH34" s="41">
        <f t="shared" si="208"/>
        <v>10248.700000000004</v>
      </c>
      <c r="BI34" s="121">
        <f t="shared" si="208"/>
        <v>10248.700000000004</v>
      </c>
      <c r="BJ34" s="64"/>
      <c r="BK34" s="64"/>
      <c r="BL34" s="64"/>
      <c r="BM34" s="64"/>
      <c r="BN34" s="64"/>
      <c r="BO34" s="64"/>
      <c r="BP34" s="64"/>
      <c r="BQ34" s="64"/>
      <c r="BR34" s="64"/>
      <c r="BS34" s="64"/>
      <c r="BT34" s="64"/>
      <c r="BU34" s="64"/>
      <c r="BV34" s="64"/>
      <c r="BW34" s="64"/>
      <c r="BX34" s="64"/>
      <c r="BY34" s="64"/>
      <c r="BZ34" s="64"/>
      <c r="CA34" s="64"/>
      <c r="CB34" s="64"/>
      <c r="CC34" s="64"/>
      <c r="CD34" s="64"/>
      <c r="CE34" s="64"/>
      <c r="CF34" s="64"/>
      <c r="CG34" s="64"/>
    </row>
    <row r="35" spans="1:85" ht="12">
      <c r="A35" s="36" t="s">
        <v>72</v>
      </c>
      <c r="B35" s="41">
        <v>3000</v>
      </c>
      <c r="C35" s="41">
        <f>B35</f>
        <v>3000</v>
      </c>
      <c r="D35" s="41">
        <f t="shared" ref="D35:L35" si="209">C35</f>
        <v>3000</v>
      </c>
      <c r="E35" s="41">
        <f t="shared" si="209"/>
        <v>3000</v>
      </c>
      <c r="F35" s="41">
        <f t="shared" si="209"/>
        <v>3000</v>
      </c>
      <c r="G35" s="41">
        <f t="shared" si="209"/>
        <v>3000</v>
      </c>
      <c r="H35" s="41">
        <f t="shared" si="209"/>
        <v>3000</v>
      </c>
      <c r="I35" s="41">
        <f t="shared" si="209"/>
        <v>3000</v>
      </c>
      <c r="J35" s="41">
        <f t="shared" si="209"/>
        <v>3000</v>
      </c>
      <c r="K35" s="41">
        <f t="shared" si="209"/>
        <v>3000</v>
      </c>
      <c r="L35" s="41">
        <f t="shared" si="209"/>
        <v>3000</v>
      </c>
      <c r="M35" s="41">
        <f>L35</f>
        <v>3000</v>
      </c>
      <c r="N35" s="41">
        <f t="shared" si="190"/>
        <v>3300.0000000000005</v>
      </c>
      <c r="O35" s="41">
        <f t="shared" si="198"/>
        <v>3300.0000000000005</v>
      </c>
      <c r="P35" s="41">
        <f t="shared" si="198"/>
        <v>3300.0000000000005</v>
      </c>
      <c r="Q35" s="41">
        <f t="shared" si="198"/>
        <v>3300.0000000000005</v>
      </c>
      <c r="R35" s="41">
        <f t="shared" si="198"/>
        <v>3300.0000000000005</v>
      </c>
      <c r="S35" s="41">
        <f t="shared" si="198"/>
        <v>3300.0000000000005</v>
      </c>
      <c r="T35" s="41">
        <f t="shared" si="198"/>
        <v>3300.0000000000005</v>
      </c>
      <c r="U35" s="41">
        <f t="shared" si="198"/>
        <v>3300.0000000000005</v>
      </c>
      <c r="V35" s="41">
        <f t="shared" si="198"/>
        <v>3300.0000000000005</v>
      </c>
      <c r="W35" s="41">
        <f t="shared" si="198"/>
        <v>3300.0000000000005</v>
      </c>
      <c r="X35" s="41">
        <f t="shared" si="198"/>
        <v>3300.0000000000005</v>
      </c>
      <c r="Y35" s="41">
        <f t="shared" si="198"/>
        <v>3300.0000000000005</v>
      </c>
      <c r="Z35" s="41">
        <f t="shared" si="192"/>
        <v>3630.0000000000009</v>
      </c>
      <c r="AA35" s="41">
        <f t="shared" si="199"/>
        <v>3630.0000000000009</v>
      </c>
      <c r="AB35" s="41">
        <f t="shared" si="199"/>
        <v>3630.0000000000009</v>
      </c>
      <c r="AC35" s="41">
        <f t="shared" si="199"/>
        <v>3630.0000000000009</v>
      </c>
      <c r="AD35" s="41">
        <f t="shared" si="199"/>
        <v>3630.0000000000009</v>
      </c>
      <c r="AE35" s="41">
        <f t="shared" si="199"/>
        <v>3630.0000000000009</v>
      </c>
      <c r="AF35" s="41">
        <f t="shared" si="199"/>
        <v>3630.0000000000009</v>
      </c>
      <c r="AG35" s="41">
        <f t="shared" si="199"/>
        <v>3630.0000000000009</v>
      </c>
      <c r="AH35" s="41">
        <f t="shared" si="199"/>
        <v>3630.0000000000009</v>
      </c>
      <c r="AI35" s="41">
        <f t="shared" si="199"/>
        <v>3630.0000000000009</v>
      </c>
      <c r="AJ35" s="41">
        <f t="shared" si="199"/>
        <v>3630.0000000000009</v>
      </c>
      <c r="AK35" s="41">
        <f t="shared" si="199"/>
        <v>3630.0000000000009</v>
      </c>
      <c r="AL35" s="41">
        <f t="shared" si="187"/>
        <v>3993.0000000000014</v>
      </c>
      <c r="AM35" s="41">
        <f t="shared" si="200"/>
        <v>3993.0000000000014</v>
      </c>
      <c r="AN35" s="41">
        <f t="shared" si="200"/>
        <v>3993.0000000000014</v>
      </c>
      <c r="AO35" s="41">
        <f t="shared" si="200"/>
        <v>3993.0000000000014</v>
      </c>
      <c r="AP35" s="41">
        <f t="shared" si="200"/>
        <v>3993.0000000000014</v>
      </c>
      <c r="AQ35" s="41">
        <f t="shared" si="200"/>
        <v>3993.0000000000014</v>
      </c>
      <c r="AR35" s="41">
        <f t="shared" si="200"/>
        <v>3993.0000000000014</v>
      </c>
      <c r="AS35" s="41">
        <f t="shared" si="200"/>
        <v>3993.0000000000014</v>
      </c>
      <c r="AT35" s="41">
        <f t="shared" si="200"/>
        <v>3993.0000000000014</v>
      </c>
      <c r="AU35" s="41">
        <f t="shared" si="200"/>
        <v>3993.0000000000014</v>
      </c>
      <c r="AV35" s="41">
        <f t="shared" si="200"/>
        <v>3993.0000000000014</v>
      </c>
      <c r="AW35" s="41">
        <f t="shared" si="200"/>
        <v>3993.0000000000014</v>
      </c>
      <c r="AX35" s="41">
        <f t="shared" si="195"/>
        <v>4392.300000000002</v>
      </c>
      <c r="AY35" s="41">
        <f t="shared" si="200"/>
        <v>4392.300000000002</v>
      </c>
      <c r="AZ35" s="41">
        <f t="shared" ref="AZ35:BI35" si="210">AY35</f>
        <v>4392.300000000002</v>
      </c>
      <c r="BA35" s="41">
        <f t="shared" si="210"/>
        <v>4392.300000000002</v>
      </c>
      <c r="BB35" s="41">
        <f t="shared" si="210"/>
        <v>4392.300000000002</v>
      </c>
      <c r="BC35" s="41">
        <f t="shared" si="210"/>
        <v>4392.300000000002</v>
      </c>
      <c r="BD35" s="41">
        <f t="shared" si="210"/>
        <v>4392.300000000002</v>
      </c>
      <c r="BE35" s="41">
        <f t="shared" si="210"/>
        <v>4392.300000000002</v>
      </c>
      <c r="BF35" s="41">
        <f t="shared" si="210"/>
        <v>4392.300000000002</v>
      </c>
      <c r="BG35" s="41">
        <f t="shared" si="210"/>
        <v>4392.300000000002</v>
      </c>
      <c r="BH35" s="41">
        <f t="shared" si="210"/>
        <v>4392.300000000002</v>
      </c>
      <c r="BI35" s="121">
        <f t="shared" si="210"/>
        <v>4392.300000000002</v>
      </c>
      <c r="BJ35" s="64"/>
      <c r="BK35" s="64"/>
      <c r="BL35" s="64"/>
      <c r="BM35" s="64"/>
      <c r="BN35" s="64"/>
      <c r="BO35" s="64"/>
      <c r="BP35" s="64"/>
      <c r="BQ35" s="64"/>
      <c r="BR35" s="64"/>
      <c r="BS35" s="64"/>
      <c r="BT35" s="64"/>
      <c r="BU35" s="64"/>
      <c r="BV35" s="64"/>
      <c r="BW35" s="64"/>
      <c r="BX35" s="64"/>
      <c r="BY35" s="64"/>
      <c r="BZ35" s="64"/>
      <c r="CA35" s="64"/>
      <c r="CB35" s="64"/>
      <c r="CC35" s="64"/>
      <c r="CD35" s="64"/>
      <c r="CE35" s="64"/>
      <c r="CF35" s="64"/>
      <c r="CG35" s="64"/>
    </row>
    <row r="36" spans="1:85" ht="12">
      <c r="A36" s="36" t="s">
        <v>99</v>
      </c>
      <c r="B36" s="41">
        <v>1500</v>
      </c>
      <c r="C36" s="41">
        <f>B36</f>
        <v>1500</v>
      </c>
      <c r="D36" s="41">
        <f t="shared" ref="D36:L36" si="211">C36</f>
        <v>1500</v>
      </c>
      <c r="E36" s="41">
        <f t="shared" si="211"/>
        <v>1500</v>
      </c>
      <c r="F36" s="41">
        <f t="shared" si="211"/>
        <v>1500</v>
      </c>
      <c r="G36" s="41">
        <f t="shared" si="211"/>
        <v>1500</v>
      </c>
      <c r="H36" s="41">
        <f t="shared" si="211"/>
        <v>1500</v>
      </c>
      <c r="I36" s="41">
        <f t="shared" si="211"/>
        <v>1500</v>
      </c>
      <c r="J36" s="41">
        <f t="shared" si="211"/>
        <v>1500</v>
      </c>
      <c r="K36" s="41">
        <f t="shared" si="211"/>
        <v>1500</v>
      </c>
      <c r="L36" s="41">
        <f t="shared" si="211"/>
        <v>1500</v>
      </c>
      <c r="M36" s="41">
        <f>L36</f>
        <v>1500</v>
      </c>
      <c r="N36" s="41">
        <f t="shared" si="190"/>
        <v>1650.0000000000002</v>
      </c>
      <c r="O36" s="41">
        <f t="shared" si="198"/>
        <v>1650.0000000000002</v>
      </c>
      <c r="P36" s="41">
        <f t="shared" si="198"/>
        <v>1650.0000000000002</v>
      </c>
      <c r="Q36" s="41">
        <f t="shared" si="198"/>
        <v>1650.0000000000002</v>
      </c>
      <c r="R36" s="41">
        <f t="shared" si="198"/>
        <v>1650.0000000000002</v>
      </c>
      <c r="S36" s="41">
        <f t="shared" si="198"/>
        <v>1650.0000000000002</v>
      </c>
      <c r="T36" s="41">
        <f t="shared" si="198"/>
        <v>1650.0000000000002</v>
      </c>
      <c r="U36" s="41">
        <f t="shared" si="198"/>
        <v>1650.0000000000002</v>
      </c>
      <c r="V36" s="41">
        <f t="shared" si="198"/>
        <v>1650.0000000000002</v>
      </c>
      <c r="W36" s="41">
        <f t="shared" si="198"/>
        <v>1650.0000000000002</v>
      </c>
      <c r="X36" s="41">
        <f t="shared" si="198"/>
        <v>1650.0000000000002</v>
      </c>
      <c r="Y36" s="41">
        <f t="shared" si="198"/>
        <v>1650.0000000000002</v>
      </c>
      <c r="Z36" s="41">
        <f t="shared" si="192"/>
        <v>1815.0000000000005</v>
      </c>
      <c r="AA36" s="41">
        <f t="shared" si="199"/>
        <v>1815.0000000000005</v>
      </c>
      <c r="AB36" s="41">
        <f t="shared" si="199"/>
        <v>1815.0000000000005</v>
      </c>
      <c r="AC36" s="41">
        <f t="shared" si="199"/>
        <v>1815.0000000000005</v>
      </c>
      <c r="AD36" s="41">
        <f t="shared" si="199"/>
        <v>1815.0000000000005</v>
      </c>
      <c r="AE36" s="41">
        <f t="shared" si="199"/>
        <v>1815.0000000000005</v>
      </c>
      <c r="AF36" s="41">
        <f t="shared" si="199"/>
        <v>1815.0000000000005</v>
      </c>
      <c r="AG36" s="41">
        <f t="shared" si="199"/>
        <v>1815.0000000000005</v>
      </c>
      <c r="AH36" s="41">
        <f t="shared" si="199"/>
        <v>1815.0000000000005</v>
      </c>
      <c r="AI36" s="41">
        <f t="shared" si="199"/>
        <v>1815.0000000000005</v>
      </c>
      <c r="AJ36" s="41">
        <f t="shared" si="199"/>
        <v>1815.0000000000005</v>
      </c>
      <c r="AK36" s="41">
        <f t="shared" si="199"/>
        <v>1815.0000000000005</v>
      </c>
      <c r="AL36" s="41">
        <f t="shared" si="187"/>
        <v>1996.5000000000007</v>
      </c>
      <c r="AM36" s="41">
        <f t="shared" si="200"/>
        <v>1996.5000000000007</v>
      </c>
      <c r="AN36" s="41">
        <f t="shared" si="200"/>
        <v>1996.5000000000007</v>
      </c>
      <c r="AO36" s="41">
        <f t="shared" si="200"/>
        <v>1996.5000000000007</v>
      </c>
      <c r="AP36" s="41">
        <f t="shared" si="200"/>
        <v>1996.5000000000007</v>
      </c>
      <c r="AQ36" s="41">
        <f t="shared" si="200"/>
        <v>1996.5000000000007</v>
      </c>
      <c r="AR36" s="41">
        <f t="shared" si="200"/>
        <v>1996.5000000000007</v>
      </c>
      <c r="AS36" s="41">
        <f t="shared" si="200"/>
        <v>1996.5000000000007</v>
      </c>
      <c r="AT36" s="41">
        <f t="shared" si="200"/>
        <v>1996.5000000000007</v>
      </c>
      <c r="AU36" s="41">
        <f t="shared" si="200"/>
        <v>1996.5000000000007</v>
      </c>
      <c r="AV36" s="41">
        <f t="shared" si="200"/>
        <v>1996.5000000000007</v>
      </c>
      <c r="AW36" s="41">
        <f t="shared" si="200"/>
        <v>1996.5000000000007</v>
      </c>
      <c r="AX36" s="41">
        <f t="shared" si="195"/>
        <v>2196.150000000001</v>
      </c>
      <c r="AY36" s="41">
        <f t="shared" si="200"/>
        <v>2196.150000000001</v>
      </c>
      <c r="AZ36" s="41">
        <f t="shared" ref="AZ36:BI36" si="212">AY36</f>
        <v>2196.150000000001</v>
      </c>
      <c r="BA36" s="41">
        <f t="shared" si="212"/>
        <v>2196.150000000001</v>
      </c>
      <c r="BB36" s="41">
        <f t="shared" si="212"/>
        <v>2196.150000000001</v>
      </c>
      <c r="BC36" s="41">
        <f t="shared" si="212"/>
        <v>2196.150000000001</v>
      </c>
      <c r="BD36" s="41">
        <f t="shared" si="212"/>
        <v>2196.150000000001</v>
      </c>
      <c r="BE36" s="41">
        <f t="shared" si="212"/>
        <v>2196.150000000001</v>
      </c>
      <c r="BF36" s="41">
        <f t="shared" si="212"/>
        <v>2196.150000000001</v>
      </c>
      <c r="BG36" s="41">
        <f t="shared" si="212"/>
        <v>2196.150000000001</v>
      </c>
      <c r="BH36" s="41">
        <f t="shared" si="212"/>
        <v>2196.150000000001</v>
      </c>
      <c r="BI36" s="121">
        <f t="shared" si="212"/>
        <v>2196.150000000001</v>
      </c>
      <c r="BJ36" s="64"/>
      <c r="BK36" s="64"/>
      <c r="BL36" s="64"/>
      <c r="BM36" s="64"/>
      <c r="BN36" s="64"/>
      <c r="BO36" s="64"/>
      <c r="BP36" s="64"/>
      <c r="BQ36" s="64"/>
      <c r="BR36" s="64"/>
      <c r="BS36" s="64"/>
      <c r="BT36" s="64"/>
      <c r="BU36" s="64"/>
      <c r="BV36" s="64"/>
      <c r="BW36" s="64"/>
      <c r="BX36" s="64"/>
      <c r="BY36" s="64"/>
      <c r="BZ36" s="64"/>
      <c r="CA36" s="64"/>
      <c r="CB36" s="64"/>
      <c r="CC36" s="64"/>
      <c r="CD36" s="64"/>
      <c r="CE36" s="64"/>
      <c r="CF36" s="64"/>
      <c r="CG36" s="64"/>
    </row>
    <row r="37" spans="1:85" ht="12">
      <c r="A37" s="34" t="s">
        <v>172</v>
      </c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>
        <f t="shared" si="190"/>
        <v>0</v>
      </c>
      <c r="O37" s="41">
        <f t="shared" si="198"/>
        <v>0</v>
      </c>
      <c r="P37" s="41">
        <f t="shared" si="198"/>
        <v>0</v>
      </c>
      <c r="Q37" s="41">
        <f t="shared" si="198"/>
        <v>0</v>
      </c>
      <c r="R37" s="41">
        <f t="shared" si="198"/>
        <v>0</v>
      </c>
      <c r="S37" s="41">
        <f t="shared" si="198"/>
        <v>0</v>
      </c>
      <c r="T37" s="41">
        <f t="shared" si="198"/>
        <v>0</v>
      </c>
      <c r="U37" s="41">
        <f t="shared" si="198"/>
        <v>0</v>
      </c>
      <c r="V37" s="41">
        <f t="shared" si="198"/>
        <v>0</v>
      </c>
      <c r="W37" s="41">
        <f t="shared" si="198"/>
        <v>0</v>
      </c>
      <c r="X37" s="41">
        <f t="shared" si="198"/>
        <v>0</v>
      </c>
      <c r="Y37" s="41">
        <f t="shared" si="198"/>
        <v>0</v>
      </c>
      <c r="Z37" s="41">
        <f t="shared" si="192"/>
        <v>0</v>
      </c>
      <c r="AA37" s="41">
        <f t="shared" si="199"/>
        <v>0</v>
      </c>
      <c r="AB37" s="41">
        <f t="shared" si="199"/>
        <v>0</v>
      </c>
      <c r="AC37" s="41">
        <f t="shared" si="199"/>
        <v>0</v>
      </c>
      <c r="AD37" s="41">
        <f t="shared" si="199"/>
        <v>0</v>
      </c>
      <c r="AE37" s="41">
        <f t="shared" si="199"/>
        <v>0</v>
      </c>
      <c r="AF37" s="41">
        <f t="shared" si="199"/>
        <v>0</v>
      </c>
      <c r="AG37" s="41">
        <f t="shared" si="199"/>
        <v>0</v>
      </c>
      <c r="AH37" s="41">
        <f t="shared" si="199"/>
        <v>0</v>
      </c>
      <c r="AI37" s="41">
        <f t="shared" si="199"/>
        <v>0</v>
      </c>
      <c r="AJ37" s="41">
        <f t="shared" si="199"/>
        <v>0</v>
      </c>
      <c r="AK37" s="41">
        <f t="shared" si="199"/>
        <v>0</v>
      </c>
      <c r="AL37" s="41">
        <f t="shared" si="187"/>
        <v>0</v>
      </c>
      <c r="AM37" s="41">
        <f t="shared" si="200"/>
        <v>0</v>
      </c>
      <c r="AN37" s="41">
        <f t="shared" si="200"/>
        <v>0</v>
      </c>
      <c r="AO37" s="41">
        <f t="shared" si="200"/>
        <v>0</v>
      </c>
      <c r="AP37" s="41">
        <f t="shared" si="200"/>
        <v>0</v>
      </c>
      <c r="AQ37" s="41">
        <f t="shared" si="200"/>
        <v>0</v>
      </c>
      <c r="AR37" s="41">
        <f t="shared" si="200"/>
        <v>0</v>
      </c>
      <c r="AS37" s="41">
        <f t="shared" si="200"/>
        <v>0</v>
      </c>
      <c r="AT37" s="41">
        <f t="shared" si="200"/>
        <v>0</v>
      </c>
      <c r="AU37" s="41">
        <f t="shared" si="200"/>
        <v>0</v>
      </c>
      <c r="AV37" s="41">
        <f t="shared" si="200"/>
        <v>0</v>
      </c>
      <c r="AW37" s="41">
        <f t="shared" si="200"/>
        <v>0</v>
      </c>
      <c r="AX37" s="41">
        <f t="shared" si="195"/>
        <v>0</v>
      </c>
      <c r="AY37" s="41">
        <f t="shared" si="200"/>
        <v>0</v>
      </c>
      <c r="AZ37" s="41">
        <f t="shared" ref="AZ37:BI37" si="213">AY37</f>
        <v>0</v>
      </c>
      <c r="BA37" s="41">
        <f t="shared" si="213"/>
        <v>0</v>
      </c>
      <c r="BB37" s="41">
        <f t="shared" si="213"/>
        <v>0</v>
      </c>
      <c r="BC37" s="41">
        <f t="shared" si="213"/>
        <v>0</v>
      </c>
      <c r="BD37" s="41">
        <f t="shared" si="213"/>
        <v>0</v>
      </c>
      <c r="BE37" s="41">
        <f t="shared" si="213"/>
        <v>0</v>
      </c>
      <c r="BF37" s="41">
        <f t="shared" si="213"/>
        <v>0</v>
      </c>
      <c r="BG37" s="41">
        <f t="shared" si="213"/>
        <v>0</v>
      </c>
      <c r="BH37" s="41">
        <f t="shared" si="213"/>
        <v>0</v>
      </c>
      <c r="BI37" s="121">
        <f t="shared" si="213"/>
        <v>0</v>
      </c>
      <c r="BJ37" s="64"/>
      <c r="BK37" s="64"/>
      <c r="BL37" s="64"/>
      <c r="BM37" s="64"/>
      <c r="BN37" s="64"/>
      <c r="BO37" s="64"/>
      <c r="BP37" s="64"/>
      <c r="BQ37" s="64"/>
      <c r="BR37" s="64"/>
      <c r="BS37" s="64"/>
      <c r="BT37" s="64"/>
      <c r="BU37" s="64"/>
      <c r="BV37" s="64"/>
      <c r="BW37" s="64"/>
      <c r="BX37" s="64"/>
      <c r="BY37" s="64"/>
      <c r="BZ37" s="64"/>
      <c r="CA37" s="64"/>
      <c r="CB37" s="64"/>
      <c r="CC37" s="64"/>
      <c r="CD37" s="64"/>
      <c r="CE37" s="64"/>
      <c r="CF37" s="64"/>
      <c r="CG37" s="64"/>
    </row>
    <row r="38" spans="1:85" ht="12">
      <c r="A38" s="36" t="s">
        <v>177</v>
      </c>
      <c r="B38" s="41">
        <v>600</v>
      </c>
      <c r="C38" s="41">
        <f>B38</f>
        <v>600</v>
      </c>
      <c r="D38" s="41">
        <f t="shared" ref="D38:N38" si="214">C38</f>
        <v>600</v>
      </c>
      <c r="E38" s="41">
        <f t="shared" si="214"/>
        <v>600</v>
      </c>
      <c r="F38" s="41">
        <f t="shared" si="214"/>
        <v>600</v>
      </c>
      <c r="G38" s="41">
        <f t="shared" si="214"/>
        <v>600</v>
      </c>
      <c r="H38" s="41">
        <f t="shared" si="214"/>
        <v>600</v>
      </c>
      <c r="I38" s="41">
        <f t="shared" si="214"/>
        <v>600</v>
      </c>
      <c r="J38" s="41">
        <f t="shared" si="214"/>
        <v>600</v>
      </c>
      <c r="K38" s="41">
        <f t="shared" si="214"/>
        <v>600</v>
      </c>
      <c r="L38" s="41">
        <f t="shared" si="214"/>
        <v>600</v>
      </c>
      <c r="M38" s="41">
        <f t="shared" si="214"/>
        <v>600</v>
      </c>
      <c r="N38" s="41">
        <f t="shared" si="214"/>
        <v>600</v>
      </c>
      <c r="O38" s="41">
        <f t="shared" si="198"/>
        <v>600</v>
      </c>
      <c r="P38" s="41">
        <f t="shared" si="198"/>
        <v>600</v>
      </c>
      <c r="Q38" s="41">
        <f t="shared" si="198"/>
        <v>600</v>
      </c>
      <c r="R38" s="41">
        <f t="shared" si="198"/>
        <v>600</v>
      </c>
      <c r="S38" s="41">
        <f t="shared" si="198"/>
        <v>600</v>
      </c>
      <c r="T38" s="41">
        <f t="shared" si="198"/>
        <v>600</v>
      </c>
      <c r="U38" s="41">
        <f t="shared" si="198"/>
        <v>600</v>
      </c>
      <c r="V38" s="41">
        <f t="shared" si="198"/>
        <v>600</v>
      </c>
      <c r="W38" s="41">
        <f t="shared" si="198"/>
        <v>600</v>
      </c>
      <c r="X38" s="41">
        <f t="shared" si="198"/>
        <v>600</v>
      </c>
      <c r="Y38" s="41">
        <f t="shared" si="198"/>
        <v>600</v>
      </c>
      <c r="Z38" s="41">
        <v>10000</v>
      </c>
      <c r="AA38" s="41">
        <f t="shared" si="199"/>
        <v>10000</v>
      </c>
      <c r="AB38" s="41">
        <f t="shared" si="199"/>
        <v>10000</v>
      </c>
      <c r="AC38" s="41">
        <f t="shared" si="199"/>
        <v>10000</v>
      </c>
      <c r="AD38" s="41">
        <f t="shared" si="199"/>
        <v>10000</v>
      </c>
      <c r="AE38" s="41">
        <f t="shared" si="199"/>
        <v>10000</v>
      </c>
      <c r="AF38" s="41">
        <f t="shared" si="199"/>
        <v>10000</v>
      </c>
      <c r="AG38" s="41">
        <f t="shared" si="199"/>
        <v>10000</v>
      </c>
      <c r="AH38" s="41">
        <f t="shared" si="199"/>
        <v>10000</v>
      </c>
      <c r="AI38" s="41">
        <f t="shared" si="199"/>
        <v>10000</v>
      </c>
      <c r="AJ38" s="41">
        <f t="shared" si="199"/>
        <v>10000</v>
      </c>
      <c r="AK38" s="41">
        <f t="shared" si="199"/>
        <v>10000</v>
      </c>
      <c r="AL38" s="41">
        <f t="shared" si="187"/>
        <v>11000</v>
      </c>
      <c r="AM38" s="41">
        <f t="shared" si="200"/>
        <v>11000</v>
      </c>
      <c r="AN38" s="41">
        <f t="shared" si="200"/>
        <v>11000</v>
      </c>
      <c r="AO38" s="41">
        <f t="shared" si="200"/>
        <v>11000</v>
      </c>
      <c r="AP38" s="41">
        <f t="shared" si="200"/>
        <v>11000</v>
      </c>
      <c r="AQ38" s="41">
        <f t="shared" si="200"/>
        <v>11000</v>
      </c>
      <c r="AR38" s="41">
        <f t="shared" si="200"/>
        <v>11000</v>
      </c>
      <c r="AS38" s="41">
        <f t="shared" si="200"/>
        <v>11000</v>
      </c>
      <c r="AT38" s="41">
        <f t="shared" si="200"/>
        <v>11000</v>
      </c>
      <c r="AU38" s="41">
        <f t="shared" si="200"/>
        <v>11000</v>
      </c>
      <c r="AV38" s="41">
        <f t="shared" si="200"/>
        <v>11000</v>
      </c>
      <c r="AW38" s="41">
        <f t="shared" si="200"/>
        <v>11000</v>
      </c>
      <c r="AX38" s="41">
        <f t="shared" si="195"/>
        <v>12100.000000000002</v>
      </c>
      <c r="AY38" s="41">
        <f t="shared" si="200"/>
        <v>12100.000000000002</v>
      </c>
      <c r="AZ38" s="41">
        <f t="shared" ref="AZ38:BI38" si="215">AY38</f>
        <v>12100.000000000002</v>
      </c>
      <c r="BA38" s="41">
        <f t="shared" si="215"/>
        <v>12100.000000000002</v>
      </c>
      <c r="BB38" s="41">
        <f t="shared" si="215"/>
        <v>12100.000000000002</v>
      </c>
      <c r="BC38" s="41">
        <f t="shared" si="215"/>
        <v>12100.000000000002</v>
      </c>
      <c r="BD38" s="41">
        <f t="shared" si="215"/>
        <v>12100.000000000002</v>
      </c>
      <c r="BE38" s="41">
        <f t="shared" si="215"/>
        <v>12100.000000000002</v>
      </c>
      <c r="BF38" s="41">
        <f t="shared" si="215"/>
        <v>12100.000000000002</v>
      </c>
      <c r="BG38" s="41">
        <f t="shared" si="215"/>
        <v>12100.000000000002</v>
      </c>
      <c r="BH38" s="41">
        <f t="shared" si="215"/>
        <v>12100.000000000002</v>
      </c>
      <c r="BI38" s="121">
        <f t="shared" si="215"/>
        <v>12100.000000000002</v>
      </c>
      <c r="BJ38" s="64"/>
      <c r="BK38" s="64"/>
      <c r="BL38" s="64"/>
      <c r="BM38" s="64"/>
      <c r="BN38" s="64"/>
      <c r="BO38" s="64"/>
      <c r="BP38" s="64"/>
      <c r="BQ38" s="64"/>
      <c r="BR38" s="64"/>
      <c r="BS38" s="64"/>
      <c r="BT38" s="64"/>
      <c r="BU38" s="64"/>
      <c r="BV38" s="64"/>
      <c r="BW38" s="64"/>
      <c r="BX38" s="64"/>
      <c r="BY38" s="64"/>
      <c r="BZ38" s="64"/>
      <c r="CA38" s="64"/>
      <c r="CB38" s="64"/>
      <c r="CC38" s="64"/>
      <c r="CD38" s="64"/>
      <c r="CE38" s="64"/>
      <c r="CF38" s="64"/>
      <c r="CG38" s="64"/>
    </row>
    <row r="39" spans="1:85" ht="12">
      <c r="A39" s="36" t="s">
        <v>74</v>
      </c>
      <c r="B39" s="41">
        <v>7000</v>
      </c>
      <c r="C39" s="41">
        <f>B39</f>
        <v>7000</v>
      </c>
      <c r="D39" s="41">
        <f t="shared" ref="D39:M39" si="216">C39</f>
        <v>7000</v>
      </c>
      <c r="E39" s="41">
        <f t="shared" si="216"/>
        <v>7000</v>
      </c>
      <c r="F39" s="41">
        <f t="shared" si="216"/>
        <v>7000</v>
      </c>
      <c r="G39" s="41">
        <f t="shared" si="216"/>
        <v>7000</v>
      </c>
      <c r="H39" s="41">
        <f t="shared" si="216"/>
        <v>7000</v>
      </c>
      <c r="I39" s="41">
        <f t="shared" si="216"/>
        <v>7000</v>
      </c>
      <c r="J39" s="41">
        <f t="shared" si="216"/>
        <v>7000</v>
      </c>
      <c r="K39" s="41">
        <f t="shared" si="216"/>
        <v>7000</v>
      </c>
      <c r="L39" s="41">
        <f t="shared" si="216"/>
        <v>7000</v>
      </c>
      <c r="M39" s="41">
        <f t="shared" si="216"/>
        <v>7000</v>
      </c>
      <c r="N39" s="41">
        <f t="shared" si="190"/>
        <v>7700.0000000000009</v>
      </c>
      <c r="O39" s="41">
        <f t="shared" si="198"/>
        <v>7700.0000000000009</v>
      </c>
      <c r="P39" s="41">
        <f t="shared" si="198"/>
        <v>7700.0000000000009</v>
      </c>
      <c r="Q39" s="41">
        <f t="shared" si="198"/>
        <v>7700.0000000000009</v>
      </c>
      <c r="R39" s="41">
        <f t="shared" si="198"/>
        <v>7700.0000000000009</v>
      </c>
      <c r="S39" s="41">
        <f t="shared" si="198"/>
        <v>7700.0000000000009</v>
      </c>
      <c r="T39" s="41">
        <f t="shared" si="198"/>
        <v>7700.0000000000009</v>
      </c>
      <c r="U39" s="41">
        <f t="shared" si="198"/>
        <v>7700.0000000000009</v>
      </c>
      <c r="V39" s="41">
        <f t="shared" si="198"/>
        <v>7700.0000000000009</v>
      </c>
      <c r="W39" s="41">
        <f t="shared" si="198"/>
        <v>7700.0000000000009</v>
      </c>
      <c r="X39" s="41">
        <f t="shared" si="198"/>
        <v>7700.0000000000009</v>
      </c>
      <c r="Y39" s="41">
        <f t="shared" si="198"/>
        <v>7700.0000000000009</v>
      </c>
      <c r="Z39" s="41">
        <f t="shared" si="192"/>
        <v>8470.0000000000018</v>
      </c>
      <c r="AA39" s="41">
        <f t="shared" si="199"/>
        <v>8470.0000000000018</v>
      </c>
      <c r="AB39" s="41">
        <f t="shared" si="199"/>
        <v>8470.0000000000018</v>
      </c>
      <c r="AC39" s="41">
        <f t="shared" si="199"/>
        <v>8470.0000000000018</v>
      </c>
      <c r="AD39" s="41">
        <f t="shared" si="199"/>
        <v>8470.0000000000018</v>
      </c>
      <c r="AE39" s="41">
        <f t="shared" si="199"/>
        <v>8470.0000000000018</v>
      </c>
      <c r="AF39" s="41">
        <f t="shared" si="199"/>
        <v>8470.0000000000018</v>
      </c>
      <c r="AG39" s="41">
        <f t="shared" si="199"/>
        <v>8470.0000000000018</v>
      </c>
      <c r="AH39" s="41">
        <f t="shared" si="199"/>
        <v>8470.0000000000018</v>
      </c>
      <c r="AI39" s="41">
        <f t="shared" si="199"/>
        <v>8470.0000000000018</v>
      </c>
      <c r="AJ39" s="41">
        <f t="shared" si="199"/>
        <v>8470.0000000000018</v>
      </c>
      <c r="AK39" s="41">
        <f t="shared" si="199"/>
        <v>8470.0000000000018</v>
      </c>
      <c r="AL39" s="41">
        <f t="shared" si="187"/>
        <v>9317.0000000000036</v>
      </c>
      <c r="AM39" s="41">
        <f t="shared" si="200"/>
        <v>9317.0000000000036</v>
      </c>
      <c r="AN39" s="41">
        <f t="shared" si="200"/>
        <v>9317.0000000000036</v>
      </c>
      <c r="AO39" s="41">
        <f t="shared" si="200"/>
        <v>9317.0000000000036</v>
      </c>
      <c r="AP39" s="41">
        <f t="shared" si="200"/>
        <v>9317.0000000000036</v>
      </c>
      <c r="AQ39" s="41">
        <f t="shared" si="200"/>
        <v>9317.0000000000036</v>
      </c>
      <c r="AR39" s="41">
        <f t="shared" si="200"/>
        <v>9317.0000000000036</v>
      </c>
      <c r="AS39" s="41">
        <f t="shared" si="200"/>
        <v>9317.0000000000036</v>
      </c>
      <c r="AT39" s="41">
        <f t="shared" si="200"/>
        <v>9317.0000000000036</v>
      </c>
      <c r="AU39" s="41">
        <f t="shared" si="200"/>
        <v>9317.0000000000036</v>
      </c>
      <c r="AV39" s="41">
        <f t="shared" si="200"/>
        <v>9317.0000000000036</v>
      </c>
      <c r="AW39" s="41">
        <f t="shared" si="200"/>
        <v>9317.0000000000036</v>
      </c>
      <c r="AX39" s="41">
        <f t="shared" si="195"/>
        <v>10248.700000000004</v>
      </c>
      <c r="AY39" s="41">
        <f t="shared" si="200"/>
        <v>10248.700000000004</v>
      </c>
      <c r="AZ39" s="41">
        <f t="shared" ref="AZ39:BI39" si="217">AY39</f>
        <v>10248.700000000004</v>
      </c>
      <c r="BA39" s="41">
        <f t="shared" si="217"/>
        <v>10248.700000000004</v>
      </c>
      <c r="BB39" s="41">
        <f t="shared" si="217"/>
        <v>10248.700000000004</v>
      </c>
      <c r="BC39" s="41">
        <f t="shared" si="217"/>
        <v>10248.700000000004</v>
      </c>
      <c r="BD39" s="41">
        <f t="shared" si="217"/>
        <v>10248.700000000004</v>
      </c>
      <c r="BE39" s="41">
        <f t="shared" si="217"/>
        <v>10248.700000000004</v>
      </c>
      <c r="BF39" s="41">
        <f t="shared" si="217"/>
        <v>10248.700000000004</v>
      </c>
      <c r="BG39" s="41">
        <f t="shared" si="217"/>
        <v>10248.700000000004</v>
      </c>
      <c r="BH39" s="41">
        <f t="shared" si="217"/>
        <v>10248.700000000004</v>
      </c>
      <c r="BI39" s="121">
        <f t="shared" si="217"/>
        <v>10248.700000000004</v>
      </c>
      <c r="BJ39" s="64"/>
      <c r="BK39" s="64"/>
      <c r="BL39" s="64"/>
      <c r="BM39" s="64"/>
      <c r="BN39" s="64"/>
      <c r="BO39" s="64"/>
      <c r="BP39" s="64"/>
      <c r="BQ39" s="64"/>
      <c r="BR39" s="64"/>
      <c r="BS39" s="64"/>
      <c r="BT39" s="64"/>
      <c r="BU39" s="64"/>
      <c r="BV39" s="64"/>
      <c r="BW39" s="64"/>
      <c r="BX39" s="64"/>
      <c r="BY39" s="64"/>
      <c r="BZ39" s="64"/>
      <c r="CA39" s="64"/>
      <c r="CB39" s="64"/>
      <c r="CC39" s="64"/>
      <c r="CD39" s="64"/>
      <c r="CE39" s="64"/>
      <c r="CF39" s="64"/>
      <c r="CG39" s="64"/>
    </row>
    <row r="40" spans="1:85" ht="12">
      <c r="A40" s="36" t="s">
        <v>99</v>
      </c>
      <c r="B40" s="41">
        <v>1500</v>
      </c>
      <c r="C40" s="41">
        <f>B40</f>
        <v>1500</v>
      </c>
      <c r="D40" s="41">
        <f t="shared" ref="D40:M40" si="218">C40</f>
        <v>1500</v>
      </c>
      <c r="E40" s="41">
        <f t="shared" si="218"/>
        <v>1500</v>
      </c>
      <c r="F40" s="41">
        <f t="shared" si="218"/>
        <v>1500</v>
      </c>
      <c r="G40" s="41">
        <f t="shared" si="218"/>
        <v>1500</v>
      </c>
      <c r="H40" s="41">
        <f t="shared" si="218"/>
        <v>1500</v>
      </c>
      <c r="I40" s="41">
        <f t="shared" si="218"/>
        <v>1500</v>
      </c>
      <c r="J40" s="41">
        <f t="shared" si="218"/>
        <v>1500</v>
      </c>
      <c r="K40" s="41">
        <f t="shared" si="218"/>
        <v>1500</v>
      </c>
      <c r="L40" s="41">
        <f t="shared" si="218"/>
        <v>1500</v>
      </c>
      <c r="M40" s="41">
        <f t="shared" si="218"/>
        <v>1500</v>
      </c>
      <c r="N40" s="41">
        <f t="shared" si="190"/>
        <v>1650.0000000000002</v>
      </c>
      <c r="O40" s="41">
        <f t="shared" si="198"/>
        <v>1650.0000000000002</v>
      </c>
      <c r="P40" s="41">
        <f t="shared" si="198"/>
        <v>1650.0000000000002</v>
      </c>
      <c r="Q40" s="41">
        <f t="shared" si="198"/>
        <v>1650.0000000000002</v>
      </c>
      <c r="R40" s="41">
        <f t="shared" si="198"/>
        <v>1650.0000000000002</v>
      </c>
      <c r="S40" s="41">
        <f t="shared" si="198"/>
        <v>1650.0000000000002</v>
      </c>
      <c r="T40" s="41">
        <f t="shared" si="198"/>
        <v>1650.0000000000002</v>
      </c>
      <c r="U40" s="41">
        <f t="shared" si="198"/>
        <v>1650.0000000000002</v>
      </c>
      <c r="V40" s="41">
        <f t="shared" si="198"/>
        <v>1650.0000000000002</v>
      </c>
      <c r="W40" s="41">
        <f t="shared" si="198"/>
        <v>1650.0000000000002</v>
      </c>
      <c r="X40" s="41">
        <f t="shared" si="198"/>
        <v>1650.0000000000002</v>
      </c>
      <c r="Y40" s="41">
        <f t="shared" si="198"/>
        <v>1650.0000000000002</v>
      </c>
      <c r="Z40" s="41">
        <f t="shared" si="192"/>
        <v>1815.0000000000005</v>
      </c>
      <c r="AA40" s="41">
        <f t="shared" si="199"/>
        <v>1815.0000000000005</v>
      </c>
      <c r="AB40" s="41">
        <f t="shared" si="199"/>
        <v>1815.0000000000005</v>
      </c>
      <c r="AC40" s="41">
        <f t="shared" si="199"/>
        <v>1815.0000000000005</v>
      </c>
      <c r="AD40" s="41">
        <f t="shared" si="199"/>
        <v>1815.0000000000005</v>
      </c>
      <c r="AE40" s="41">
        <f t="shared" si="199"/>
        <v>1815.0000000000005</v>
      </c>
      <c r="AF40" s="41">
        <f t="shared" si="199"/>
        <v>1815.0000000000005</v>
      </c>
      <c r="AG40" s="41">
        <f t="shared" si="199"/>
        <v>1815.0000000000005</v>
      </c>
      <c r="AH40" s="41">
        <f t="shared" si="199"/>
        <v>1815.0000000000005</v>
      </c>
      <c r="AI40" s="41">
        <f t="shared" si="199"/>
        <v>1815.0000000000005</v>
      </c>
      <c r="AJ40" s="41">
        <f t="shared" si="199"/>
        <v>1815.0000000000005</v>
      </c>
      <c r="AK40" s="41">
        <f t="shared" si="199"/>
        <v>1815.0000000000005</v>
      </c>
      <c r="AL40" s="41">
        <f t="shared" si="187"/>
        <v>1996.5000000000007</v>
      </c>
      <c r="AM40" s="41">
        <f t="shared" si="200"/>
        <v>1996.5000000000007</v>
      </c>
      <c r="AN40" s="41">
        <f t="shared" si="200"/>
        <v>1996.5000000000007</v>
      </c>
      <c r="AO40" s="41">
        <f t="shared" si="200"/>
        <v>1996.5000000000007</v>
      </c>
      <c r="AP40" s="41">
        <f t="shared" si="200"/>
        <v>1996.5000000000007</v>
      </c>
      <c r="AQ40" s="41">
        <f t="shared" si="200"/>
        <v>1996.5000000000007</v>
      </c>
      <c r="AR40" s="41">
        <f t="shared" si="200"/>
        <v>1996.5000000000007</v>
      </c>
      <c r="AS40" s="41">
        <f t="shared" si="200"/>
        <v>1996.5000000000007</v>
      </c>
      <c r="AT40" s="41">
        <f t="shared" si="200"/>
        <v>1996.5000000000007</v>
      </c>
      <c r="AU40" s="41">
        <f t="shared" si="200"/>
        <v>1996.5000000000007</v>
      </c>
      <c r="AV40" s="41">
        <f t="shared" si="200"/>
        <v>1996.5000000000007</v>
      </c>
      <c r="AW40" s="41">
        <f t="shared" si="200"/>
        <v>1996.5000000000007</v>
      </c>
      <c r="AX40" s="41">
        <f t="shared" si="195"/>
        <v>2196.150000000001</v>
      </c>
      <c r="AY40" s="41">
        <f t="shared" si="200"/>
        <v>2196.150000000001</v>
      </c>
      <c r="AZ40" s="41">
        <f t="shared" ref="AZ40:BI40" si="219">AY40</f>
        <v>2196.150000000001</v>
      </c>
      <c r="BA40" s="41">
        <f t="shared" si="219"/>
        <v>2196.150000000001</v>
      </c>
      <c r="BB40" s="41">
        <f t="shared" si="219"/>
        <v>2196.150000000001</v>
      </c>
      <c r="BC40" s="41">
        <f t="shared" si="219"/>
        <v>2196.150000000001</v>
      </c>
      <c r="BD40" s="41">
        <f t="shared" si="219"/>
        <v>2196.150000000001</v>
      </c>
      <c r="BE40" s="41">
        <f t="shared" si="219"/>
        <v>2196.150000000001</v>
      </c>
      <c r="BF40" s="41">
        <f t="shared" si="219"/>
        <v>2196.150000000001</v>
      </c>
      <c r="BG40" s="41">
        <f t="shared" si="219"/>
        <v>2196.150000000001</v>
      </c>
      <c r="BH40" s="41">
        <f t="shared" si="219"/>
        <v>2196.150000000001</v>
      </c>
      <c r="BI40" s="121">
        <f t="shared" si="219"/>
        <v>2196.150000000001</v>
      </c>
      <c r="BJ40" s="64"/>
      <c r="BK40" s="64"/>
      <c r="BL40" s="64"/>
      <c r="BM40" s="64"/>
      <c r="BN40" s="64"/>
      <c r="BO40" s="64"/>
      <c r="BP40" s="64"/>
      <c r="BQ40" s="64"/>
      <c r="BR40" s="64"/>
      <c r="BS40" s="64"/>
      <c r="BT40" s="64"/>
      <c r="BU40" s="64"/>
      <c r="BV40" s="64"/>
      <c r="BW40" s="64"/>
      <c r="BX40" s="64"/>
      <c r="BY40" s="64"/>
      <c r="BZ40" s="64"/>
      <c r="CA40" s="64"/>
      <c r="CB40" s="64"/>
      <c r="CC40" s="64"/>
      <c r="CD40" s="64"/>
      <c r="CE40" s="64"/>
      <c r="CF40" s="64"/>
      <c r="CG40" s="64"/>
    </row>
    <row r="41" spans="1:85" ht="12">
      <c r="A41" s="36"/>
      <c r="B41" s="64"/>
      <c r="C41" s="64"/>
      <c r="D41" s="64"/>
      <c r="E41" s="64"/>
      <c r="F41" s="64"/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4"/>
      <c r="AU41" s="64"/>
      <c r="AV41" s="64"/>
      <c r="AW41" s="64"/>
      <c r="AX41" s="64"/>
      <c r="AY41" s="64"/>
      <c r="AZ41" s="64"/>
      <c r="BA41" s="64"/>
      <c r="BB41" s="64"/>
      <c r="BC41" s="64"/>
      <c r="BD41" s="64"/>
      <c r="BE41" s="64"/>
      <c r="BF41" s="64"/>
      <c r="BG41" s="64"/>
      <c r="BH41" s="64"/>
      <c r="BI41" s="64"/>
      <c r="BJ41" s="64"/>
      <c r="BK41" s="64"/>
      <c r="BL41" s="64"/>
      <c r="BM41" s="64"/>
      <c r="BN41" s="64"/>
      <c r="BO41" s="64"/>
      <c r="BP41" s="64"/>
      <c r="BQ41" s="64"/>
      <c r="BR41" s="64"/>
      <c r="BS41" s="64"/>
      <c r="BT41" s="64"/>
      <c r="BU41" s="64"/>
      <c r="BV41" s="64"/>
      <c r="BW41" s="64"/>
      <c r="BX41" s="64"/>
      <c r="BY41" s="64"/>
      <c r="BZ41" s="64"/>
      <c r="CA41" s="64"/>
      <c r="CB41" s="64"/>
      <c r="CC41" s="64"/>
      <c r="CD41" s="64"/>
      <c r="CE41" s="64"/>
      <c r="CF41" s="64"/>
      <c r="CG41" s="64"/>
    </row>
    <row r="42" spans="1:85" ht="13.2">
      <c r="A42" s="38" t="s">
        <v>201</v>
      </c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  <c r="BS42" s="37"/>
      <c r="BT42" s="37"/>
      <c r="BU42" s="37"/>
      <c r="BV42" s="37"/>
      <c r="BW42" s="37"/>
      <c r="BX42" s="37"/>
      <c r="BY42" s="37"/>
      <c r="BZ42" s="37"/>
      <c r="CA42" s="37"/>
      <c r="CB42" s="37"/>
      <c r="CC42" s="37"/>
      <c r="CD42" s="37"/>
      <c r="CE42" s="37"/>
      <c r="CF42" s="37"/>
      <c r="CG42" s="37"/>
    </row>
    <row r="43" spans="1:85" ht="12">
      <c r="A43" s="34" t="s">
        <v>83</v>
      </c>
      <c r="B43" s="67">
        <f t="shared" ref="B43:B58" si="220">B25*B8</f>
        <v>0</v>
      </c>
      <c r="C43" s="67">
        <f t="shared" ref="C43:AL50" si="221">C25*C8</f>
        <v>0</v>
      </c>
      <c r="D43" s="67">
        <f t="shared" si="221"/>
        <v>0</v>
      </c>
      <c r="E43" s="67">
        <f t="shared" si="221"/>
        <v>0</v>
      </c>
      <c r="F43" s="67">
        <f t="shared" si="221"/>
        <v>0</v>
      </c>
      <c r="G43" s="67">
        <f t="shared" si="221"/>
        <v>0</v>
      </c>
      <c r="H43" s="67">
        <f t="shared" si="221"/>
        <v>0</v>
      </c>
      <c r="I43" s="67">
        <f t="shared" si="221"/>
        <v>0</v>
      </c>
      <c r="J43" s="67">
        <f t="shared" si="221"/>
        <v>0</v>
      </c>
      <c r="K43" s="67">
        <f t="shared" si="221"/>
        <v>0</v>
      </c>
      <c r="L43" s="67">
        <f t="shared" si="221"/>
        <v>0</v>
      </c>
      <c r="M43" s="67">
        <f t="shared" si="221"/>
        <v>0</v>
      </c>
      <c r="N43" s="67">
        <f t="shared" si="221"/>
        <v>0</v>
      </c>
      <c r="O43" s="67">
        <f t="shared" si="221"/>
        <v>0</v>
      </c>
      <c r="P43" s="67">
        <f t="shared" si="221"/>
        <v>0</v>
      </c>
      <c r="Q43" s="67">
        <f t="shared" si="221"/>
        <v>0</v>
      </c>
      <c r="R43" s="67">
        <f t="shared" si="221"/>
        <v>0</v>
      </c>
      <c r="S43" s="67">
        <f t="shared" si="221"/>
        <v>0</v>
      </c>
      <c r="T43" s="67">
        <f t="shared" si="221"/>
        <v>0</v>
      </c>
      <c r="U43" s="67">
        <f t="shared" si="221"/>
        <v>0</v>
      </c>
      <c r="V43" s="67">
        <f t="shared" si="221"/>
        <v>0</v>
      </c>
      <c r="W43" s="67">
        <f t="shared" si="221"/>
        <v>0</v>
      </c>
      <c r="X43" s="67">
        <f t="shared" si="221"/>
        <v>0</v>
      </c>
      <c r="Y43" s="67">
        <f t="shared" si="221"/>
        <v>0</v>
      </c>
      <c r="Z43" s="67">
        <f t="shared" si="221"/>
        <v>0</v>
      </c>
      <c r="AA43" s="67">
        <f t="shared" si="221"/>
        <v>0</v>
      </c>
      <c r="AB43" s="67">
        <f t="shared" si="221"/>
        <v>0</v>
      </c>
      <c r="AC43" s="67">
        <f t="shared" si="221"/>
        <v>0</v>
      </c>
      <c r="AD43" s="67">
        <f t="shared" si="221"/>
        <v>0</v>
      </c>
      <c r="AE43" s="67">
        <f t="shared" si="221"/>
        <v>0</v>
      </c>
      <c r="AF43" s="67">
        <f t="shared" si="221"/>
        <v>0</v>
      </c>
      <c r="AG43" s="67">
        <f t="shared" si="221"/>
        <v>0</v>
      </c>
      <c r="AH43" s="67">
        <f t="shared" si="221"/>
        <v>0</v>
      </c>
      <c r="AI43" s="67">
        <f t="shared" si="221"/>
        <v>0</v>
      </c>
      <c r="AJ43" s="67">
        <f t="shared" si="221"/>
        <v>0</v>
      </c>
      <c r="AK43" s="67">
        <f t="shared" si="221"/>
        <v>0</v>
      </c>
      <c r="AL43" s="67">
        <f t="shared" si="221"/>
        <v>0</v>
      </c>
      <c r="AM43" s="67">
        <f>AM25*AM8</f>
        <v>0</v>
      </c>
      <c r="AN43" s="67">
        <f t="shared" ref="AN43:BI55" si="222">AN25*AN8</f>
        <v>0</v>
      </c>
      <c r="AO43" s="67">
        <f t="shared" si="222"/>
        <v>0</v>
      </c>
      <c r="AP43" s="67">
        <f t="shared" si="222"/>
        <v>0</v>
      </c>
      <c r="AQ43" s="67">
        <f t="shared" si="222"/>
        <v>0</v>
      </c>
      <c r="AR43" s="67">
        <f t="shared" si="222"/>
        <v>0</v>
      </c>
      <c r="AS43" s="67">
        <f t="shared" si="222"/>
        <v>0</v>
      </c>
      <c r="AT43" s="67">
        <f t="shared" si="222"/>
        <v>0</v>
      </c>
      <c r="AU43" s="67">
        <f t="shared" si="222"/>
        <v>0</v>
      </c>
      <c r="AV43" s="67">
        <f t="shared" si="222"/>
        <v>0</v>
      </c>
      <c r="AW43" s="67">
        <f t="shared" si="222"/>
        <v>0</v>
      </c>
      <c r="AX43" s="67">
        <f t="shared" si="222"/>
        <v>0</v>
      </c>
      <c r="AY43" s="67">
        <f t="shared" si="222"/>
        <v>0</v>
      </c>
      <c r="AZ43" s="67">
        <f t="shared" si="222"/>
        <v>0</v>
      </c>
      <c r="BA43" s="67">
        <f t="shared" si="222"/>
        <v>0</v>
      </c>
      <c r="BB43" s="67">
        <f t="shared" si="222"/>
        <v>0</v>
      </c>
      <c r="BC43" s="67">
        <f t="shared" si="222"/>
        <v>0</v>
      </c>
      <c r="BD43" s="67">
        <f t="shared" si="222"/>
        <v>0</v>
      </c>
      <c r="BE43" s="67">
        <f t="shared" si="222"/>
        <v>0</v>
      </c>
      <c r="BF43" s="67">
        <f t="shared" si="222"/>
        <v>0</v>
      </c>
      <c r="BG43" s="67">
        <f t="shared" si="222"/>
        <v>0</v>
      </c>
      <c r="BH43" s="67">
        <f t="shared" si="222"/>
        <v>0</v>
      </c>
      <c r="BI43" s="122">
        <f t="shared" si="222"/>
        <v>0</v>
      </c>
      <c r="BJ43" s="127"/>
      <c r="BK43" s="127"/>
      <c r="BL43" s="127"/>
      <c r="BM43" s="127"/>
      <c r="BN43" s="127"/>
      <c r="BO43" s="127"/>
      <c r="BP43" s="127"/>
      <c r="BQ43" s="127"/>
      <c r="BR43" s="127"/>
      <c r="BS43" s="127"/>
      <c r="BT43" s="127"/>
      <c r="BU43" s="127"/>
      <c r="BV43" s="127"/>
      <c r="BW43" s="127"/>
      <c r="BX43" s="127"/>
      <c r="BY43" s="127"/>
      <c r="BZ43" s="127"/>
      <c r="CA43" s="127"/>
      <c r="CB43" s="127"/>
      <c r="CC43" s="127"/>
      <c r="CD43" s="127"/>
      <c r="CE43" s="127"/>
      <c r="CF43" s="127"/>
      <c r="CG43" s="127"/>
    </row>
    <row r="44" spans="1:85">
      <c r="A44" s="36" t="s">
        <v>86</v>
      </c>
      <c r="B44" s="67">
        <f t="shared" si="220"/>
        <v>8000</v>
      </c>
      <c r="C44" s="67">
        <f t="shared" ref="C44:M44" si="223">C26*C9</f>
        <v>8000</v>
      </c>
      <c r="D44" s="67">
        <f t="shared" si="223"/>
        <v>8000</v>
      </c>
      <c r="E44" s="67">
        <f t="shared" si="223"/>
        <v>8000</v>
      </c>
      <c r="F44" s="67">
        <f t="shared" si="223"/>
        <v>8000</v>
      </c>
      <c r="G44" s="67">
        <f t="shared" si="223"/>
        <v>8000</v>
      </c>
      <c r="H44" s="67">
        <f t="shared" si="223"/>
        <v>8000</v>
      </c>
      <c r="I44" s="67">
        <f t="shared" si="223"/>
        <v>8000</v>
      </c>
      <c r="J44" s="67">
        <f t="shared" si="223"/>
        <v>8000</v>
      </c>
      <c r="K44" s="67">
        <f t="shared" si="223"/>
        <v>8000</v>
      </c>
      <c r="L44" s="67">
        <f t="shared" si="223"/>
        <v>8000</v>
      </c>
      <c r="M44" s="67">
        <f t="shared" si="223"/>
        <v>8000</v>
      </c>
      <c r="N44" s="67">
        <f>N26*N9/2</f>
        <v>4000</v>
      </c>
      <c r="O44" s="67">
        <f>O26*O9/2</f>
        <v>4000</v>
      </c>
      <c r="P44" s="67">
        <f t="shared" ref="P44:BI44" si="224">P26*P9/2</f>
        <v>4000</v>
      </c>
      <c r="Q44" s="67">
        <f t="shared" si="224"/>
        <v>4000</v>
      </c>
      <c r="R44" s="67">
        <f t="shared" si="224"/>
        <v>4000</v>
      </c>
      <c r="S44" s="67">
        <f t="shared" si="224"/>
        <v>4000</v>
      </c>
      <c r="T44" s="67">
        <f t="shared" si="224"/>
        <v>4000</v>
      </c>
      <c r="U44" s="67">
        <f t="shared" si="224"/>
        <v>4000</v>
      </c>
      <c r="V44" s="67">
        <f t="shared" si="224"/>
        <v>4000</v>
      </c>
      <c r="W44" s="67">
        <f t="shared" si="224"/>
        <v>4000</v>
      </c>
      <c r="X44" s="67">
        <f t="shared" si="224"/>
        <v>4000</v>
      </c>
      <c r="Y44" s="67">
        <f t="shared" si="224"/>
        <v>4000</v>
      </c>
      <c r="Z44" s="67">
        <f t="shared" si="224"/>
        <v>4000</v>
      </c>
      <c r="AA44" s="67">
        <f t="shared" si="224"/>
        <v>4000</v>
      </c>
      <c r="AB44" s="67">
        <f t="shared" si="224"/>
        <v>4000</v>
      </c>
      <c r="AC44" s="67">
        <f t="shared" si="224"/>
        <v>4000</v>
      </c>
      <c r="AD44" s="67">
        <f t="shared" si="224"/>
        <v>4000</v>
      </c>
      <c r="AE44" s="67">
        <f t="shared" si="224"/>
        <v>4000</v>
      </c>
      <c r="AF44" s="67">
        <f t="shared" si="224"/>
        <v>4000</v>
      </c>
      <c r="AG44" s="67">
        <f t="shared" si="224"/>
        <v>4000</v>
      </c>
      <c r="AH44" s="67">
        <f t="shared" si="224"/>
        <v>4000</v>
      </c>
      <c r="AI44" s="67">
        <f t="shared" si="224"/>
        <v>4000</v>
      </c>
      <c r="AJ44" s="67">
        <f t="shared" si="224"/>
        <v>4000</v>
      </c>
      <c r="AK44" s="67">
        <f t="shared" si="224"/>
        <v>4000</v>
      </c>
      <c r="AL44" s="67">
        <f t="shared" si="224"/>
        <v>4000</v>
      </c>
      <c r="AM44" s="67">
        <f t="shared" si="224"/>
        <v>4000</v>
      </c>
      <c r="AN44" s="67">
        <f t="shared" si="224"/>
        <v>4000</v>
      </c>
      <c r="AO44" s="67">
        <f t="shared" si="224"/>
        <v>4000</v>
      </c>
      <c r="AP44" s="67">
        <f t="shared" si="224"/>
        <v>4000</v>
      </c>
      <c r="AQ44" s="67">
        <f t="shared" si="224"/>
        <v>4000</v>
      </c>
      <c r="AR44" s="67">
        <f t="shared" si="224"/>
        <v>4000</v>
      </c>
      <c r="AS44" s="67">
        <f t="shared" si="224"/>
        <v>4000</v>
      </c>
      <c r="AT44" s="67">
        <f t="shared" si="224"/>
        <v>4000</v>
      </c>
      <c r="AU44" s="67">
        <f t="shared" si="224"/>
        <v>4000</v>
      </c>
      <c r="AV44" s="67">
        <f t="shared" si="224"/>
        <v>4000</v>
      </c>
      <c r="AW44" s="67">
        <f t="shared" si="224"/>
        <v>4000</v>
      </c>
      <c r="AX44" s="67">
        <f t="shared" si="224"/>
        <v>4000</v>
      </c>
      <c r="AY44" s="67">
        <f t="shared" si="224"/>
        <v>4000</v>
      </c>
      <c r="AZ44" s="67">
        <f t="shared" si="224"/>
        <v>4000</v>
      </c>
      <c r="BA44" s="67">
        <f t="shared" si="224"/>
        <v>4000</v>
      </c>
      <c r="BB44" s="67">
        <f t="shared" si="224"/>
        <v>4000</v>
      </c>
      <c r="BC44" s="67">
        <f t="shared" si="224"/>
        <v>4000</v>
      </c>
      <c r="BD44" s="67">
        <f t="shared" si="224"/>
        <v>4000</v>
      </c>
      <c r="BE44" s="67">
        <f t="shared" si="224"/>
        <v>4000</v>
      </c>
      <c r="BF44" s="67">
        <f t="shared" si="224"/>
        <v>4000</v>
      </c>
      <c r="BG44" s="67">
        <f t="shared" si="224"/>
        <v>4000</v>
      </c>
      <c r="BH44" s="67">
        <f t="shared" si="224"/>
        <v>4000</v>
      </c>
      <c r="BI44" s="67">
        <f t="shared" si="224"/>
        <v>4000</v>
      </c>
      <c r="BJ44" s="127"/>
      <c r="BK44" s="127"/>
      <c r="BL44" s="127"/>
      <c r="BM44" s="127"/>
      <c r="BN44" s="127"/>
      <c r="BO44" s="127"/>
      <c r="BP44" s="127"/>
      <c r="BQ44" s="127"/>
      <c r="BR44" s="127"/>
      <c r="BS44" s="127"/>
      <c r="BT44" s="127"/>
      <c r="BU44" s="127"/>
      <c r="BV44" s="127"/>
      <c r="BW44" s="127"/>
      <c r="BX44" s="127"/>
      <c r="BY44" s="127"/>
      <c r="BZ44" s="127"/>
      <c r="CA44" s="127"/>
      <c r="CB44" s="127"/>
      <c r="CC44" s="127"/>
      <c r="CD44" s="127"/>
      <c r="CE44" s="127"/>
      <c r="CF44" s="127"/>
      <c r="CG44" s="127"/>
    </row>
    <row r="45" spans="1:85" ht="12">
      <c r="A45" s="34" t="s">
        <v>173</v>
      </c>
      <c r="B45" s="67">
        <f t="shared" si="220"/>
        <v>0</v>
      </c>
      <c r="C45" s="67">
        <f t="shared" si="221"/>
        <v>0</v>
      </c>
      <c r="D45" s="67">
        <f t="shared" si="221"/>
        <v>0</v>
      </c>
      <c r="E45" s="67">
        <f t="shared" si="221"/>
        <v>0</v>
      </c>
      <c r="F45" s="67">
        <f t="shared" si="221"/>
        <v>0</v>
      </c>
      <c r="G45" s="67">
        <f t="shared" si="221"/>
        <v>0</v>
      </c>
      <c r="H45" s="67">
        <f t="shared" si="221"/>
        <v>0</v>
      </c>
      <c r="I45" s="67">
        <f t="shared" si="221"/>
        <v>0</v>
      </c>
      <c r="J45" s="67">
        <f t="shared" si="221"/>
        <v>0</v>
      </c>
      <c r="K45" s="67">
        <f t="shared" si="221"/>
        <v>0</v>
      </c>
      <c r="L45" s="67">
        <f t="shared" si="221"/>
        <v>0</v>
      </c>
      <c r="M45" s="67">
        <f t="shared" si="221"/>
        <v>0</v>
      </c>
      <c r="N45" s="67">
        <f t="shared" si="221"/>
        <v>0</v>
      </c>
      <c r="O45" s="67">
        <f t="shared" si="221"/>
        <v>0</v>
      </c>
      <c r="P45" s="67">
        <f t="shared" si="221"/>
        <v>0</v>
      </c>
      <c r="Q45" s="67">
        <f t="shared" si="221"/>
        <v>0</v>
      </c>
      <c r="R45" s="67">
        <f t="shared" si="221"/>
        <v>0</v>
      </c>
      <c r="S45" s="67">
        <f t="shared" si="221"/>
        <v>0</v>
      </c>
      <c r="T45" s="67">
        <f t="shared" si="221"/>
        <v>0</v>
      </c>
      <c r="U45" s="67">
        <f t="shared" si="221"/>
        <v>0</v>
      </c>
      <c r="V45" s="67">
        <f t="shared" si="221"/>
        <v>0</v>
      </c>
      <c r="W45" s="67">
        <f t="shared" si="221"/>
        <v>0</v>
      </c>
      <c r="X45" s="67">
        <f t="shared" si="221"/>
        <v>0</v>
      </c>
      <c r="Y45" s="67">
        <f t="shared" si="221"/>
        <v>0</v>
      </c>
      <c r="Z45" s="67">
        <f t="shared" si="221"/>
        <v>0</v>
      </c>
      <c r="AA45" s="67">
        <f t="shared" si="221"/>
        <v>0</v>
      </c>
      <c r="AB45" s="67">
        <f t="shared" si="221"/>
        <v>0</v>
      </c>
      <c r="AC45" s="67">
        <f t="shared" si="221"/>
        <v>0</v>
      </c>
      <c r="AD45" s="67">
        <f t="shared" si="221"/>
        <v>0</v>
      </c>
      <c r="AE45" s="67">
        <f t="shared" si="221"/>
        <v>0</v>
      </c>
      <c r="AF45" s="67">
        <f t="shared" si="221"/>
        <v>0</v>
      </c>
      <c r="AG45" s="67">
        <f t="shared" si="221"/>
        <v>0</v>
      </c>
      <c r="AH45" s="67">
        <f t="shared" si="221"/>
        <v>0</v>
      </c>
      <c r="AI45" s="67">
        <f t="shared" si="221"/>
        <v>0</v>
      </c>
      <c r="AJ45" s="67">
        <f t="shared" si="221"/>
        <v>0</v>
      </c>
      <c r="AK45" s="67">
        <f t="shared" si="221"/>
        <v>0</v>
      </c>
      <c r="AL45" s="67">
        <f t="shared" si="221"/>
        <v>0</v>
      </c>
      <c r="AM45" s="67">
        <f t="shared" ref="AM45:AM57" si="225">AM27*AM10</f>
        <v>0</v>
      </c>
      <c r="AN45" s="67">
        <f t="shared" si="222"/>
        <v>0</v>
      </c>
      <c r="AO45" s="67">
        <f t="shared" si="222"/>
        <v>0</v>
      </c>
      <c r="AP45" s="67">
        <f t="shared" si="222"/>
        <v>0</v>
      </c>
      <c r="AQ45" s="67">
        <f t="shared" si="222"/>
        <v>0</v>
      </c>
      <c r="AR45" s="67">
        <f t="shared" si="222"/>
        <v>0</v>
      </c>
      <c r="AS45" s="67">
        <f t="shared" si="222"/>
        <v>0</v>
      </c>
      <c r="AT45" s="67">
        <f t="shared" si="222"/>
        <v>0</v>
      </c>
      <c r="AU45" s="67">
        <f t="shared" si="222"/>
        <v>0</v>
      </c>
      <c r="AV45" s="67">
        <f t="shared" si="222"/>
        <v>0</v>
      </c>
      <c r="AW45" s="67">
        <f t="shared" si="222"/>
        <v>0</v>
      </c>
      <c r="AX45" s="67">
        <f t="shared" si="222"/>
        <v>0</v>
      </c>
      <c r="AY45" s="67">
        <f t="shared" si="222"/>
        <v>0</v>
      </c>
      <c r="AZ45" s="67">
        <f t="shared" si="222"/>
        <v>0</v>
      </c>
      <c r="BA45" s="67">
        <f t="shared" si="222"/>
        <v>0</v>
      </c>
      <c r="BB45" s="67">
        <f t="shared" si="222"/>
        <v>0</v>
      </c>
      <c r="BC45" s="67">
        <f t="shared" si="222"/>
        <v>0</v>
      </c>
      <c r="BD45" s="67">
        <f t="shared" si="222"/>
        <v>0</v>
      </c>
      <c r="BE45" s="67">
        <f t="shared" si="222"/>
        <v>0</v>
      </c>
      <c r="BF45" s="67">
        <f t="shared" si="222"/>
        <v>0</v>
      </c>
      <c r="BG45" s="67">
        <f t="shared" si="222"/>
        <v>0</v>
      </c>
      <c r="BH45" s="67">
        <f t="shared" si="222"/>
        <v>0</v>
      </c>
      <c r="BI45" s="122">
        <f t="shared" si="222"/>
        <v>0</v>
      </c>
      <c r="BJ45" s="127"/>
      <c r="BK45" s="127"/>
      <c r="BL45" s="127"/>
      <c r="BM45" s="127"/>
      <c r="BN45" s="127"/>
      <c r="BO45" s="127"/>
      <c r="BP45" s="127"/>
      <c r="BQ45" s="127"/>
      <c r="BR45" s="127"/>
      <c r="BS45" s="127"/>
      <c r="BT45" s="127"/>
      <c r="BU45" s="127"/>
      <c r="BV45" s="127"/>
      <c r="BW45" s="127"/>
      <c r="BX45" s="127"/>
      <c r="BY45" s="127"/>
      <c r="BZ45" s="127"/>
      <c r="CA45" s="127"/>
      <c r="CB45" s="127"/>
      <c r="CC45" s="127"/>
      <c r="CD45" s="127"/>
      <c r="CE45" s="127"/>
      <c r="CF45" s="127"/>
      <c r="CG45" s="127"/>
    </row>
    <row r="46" spans="1:85">
      <c r="A46" s="36" t="s">
        <v>175</v>
      </c>
      <c r="B46" s="67">
        <f t="shared" si="220"/>
        <v>600</v>
      </c>
      <c r="C46" s="67">
        <f t="shared" si="221"/>
        <v>600</v>
      </c>
      <c r="D46" s="67">
        <f t="shared" si="221"/>
        <v>600</v>
      </c>
      <c r="E46" s="67">
        <f t="shared" si="221"/>
        <v>600</v>
      </c>
      <c r="F46" s="67">
        <f t="shared" si="221"/>
        <v>600</v>
      </c>
      <c r="G46" s="67">
        <f t="shared" si="221"/>
        <v>600</v>
      </c>
      <c r="H46" s="67">
        <f t="shared" si="221"/>
        <v>600</v>
      </c>
      <c r="I46" s="67">
        <f t="shared" si="221"/>
        <v>600</v>
      </c>
      <c r="J46" s="67">
        <f t="shared" si="221"/>
        <v>600</v>
      </c>
      <c r="K46" s="67">
        <f t="shared" si="221"/>
        <v>600</v>
      </c>
      <c r="L46" s="67">
        <f t="shared" si="221"/>
        <v>600</v>
      </c>
      <c r="M46" s="67">
        <f t="shared" si="221"/>
        <v>600</v>
      </c>
      <c r="N46" s="67">
        <f t="shared" si="221"/>
        <v>600</v>
      </c>
      <c r="O46" s="67">
        <f t="shared" si="221"/>
        <v>600</v>
      </c>
      <c r="P46" s="67">
        <f t="shared" si="221"/>
        <v>600</v>
      </c>
      <c r="Q46" s="67">
        <f t="shared" si="221"/>
        <v>600</v>
      </c>
      <c r="R46" s="67">
        <f t="shared" si="221"/>
        <v>600</v>
      </c>
      <c r="S46" s="67">
        <f t="shared" si="221"/>
        <v>600</v>
      </c>
      <c r="T46" s="67">
        <f t="shared" si="221"/>
        <v>600</v>
      </c>
      <c r="U46" s="67">
        <f t="shared" si="221"/>
        <v>600</v>
      </c>
      <c r="V46" s="67">
        <f t="shared" si="221"/>
        <v>600</v>
      </c>
      <c r="W46" s="67">
        <f t="shared" si="221"/>
        <v>600</v>
      </c>
      <c r="X46" s="67">
        <f t="shared" si="221"/>
        <v>600</v>
      </c>
      <c r="Y46" s="67">
        <f t="shared" si="221"/>
        <v>600</v>
      </c>
      <c r="Z46" s="67">
        <f t="shared" si="221"/>
        <v>10000</v>
      </c>
      <c r="AA46" s="67">
        <f t="shared" si="221"/>
        <v>10000</v>
      </c>
      <c r="AB46" s="67">
        <f t="shared" si="221"/>
        <v>10000</v>
      </c>
      <c r="AC46" s="67">
        <f t="shared" si="221"/>
        <v>10000</v>
      </c>
      <c r="AD46" s="67">
        <f t="shared" si="221"/>
        <v>10000</v>
      </c>
      <c r="AE46" s="67">
        <f t="shared" si="221"/>
        <v>10000</v>
      </c>
      <c r="AF46" s="67">
        <f t="shared" si="221"/>
        <v>10000</v>
      </c>
      <c r="AG46" s="67">
        <f t="shared" si="221"/>
        <v>10000</v>
      </c>
      <c r="AH46" s="67">
        <f t="shared" si="221"/>
        <v>10000</v>
      </c>
      <c r="AI46" s="67">
        <f t="shared" si="221"/>
        <v>10000</v>
      </c>
      <c r="AJ46" s="67">
        <f t="shared" si="221"/>
        <v>10000</v>
      </c>
      <c r="AK46" s="67">
        <f t="shared" si="221"/>
        <v>10000</v>
      </c>
      <c r="AL46" s="67">
        <f t="shared" si="221"/>
        <v>11000</v>
      </c>
      <c r="AM46" s="67">
        <f t="shared" si="225"/>
        <v>11000</v>
      </c>
      <c r="AN46" s="67">
        <f t="shared" si="222"/>
        <v>11000</v>
      </c>
      <c r="AO46" s="67">
        <f t="shared" si="222"/>
        <v>11000</v>
      </c>
      <c r="AP46" s="67">
        <f t="shared" si="222"/>
        <v>11000</v>
      </c>
      <c r="AQ46" s="67">
        <f t="shared" si="222"/>
        <v>11000</v>
      </c>
      <c r="AR46" s="67">
        <f t="shared" si="222"/>
        <v>11000</v>
      </c>
      <c r="AS46" s="67">
        <f t="shared" si="222"/>
        <v>11000</v>
      </c>
      <c r="AT46" s="67">
        <f t="shared" si="222"/>
        <v>11000</v>
      </c>
      <c r="AU46" s="67">
        <f t="shared" si="222"/>
        <v>11000</v>
      </c>
      <c r="AV46" s="67">
        <f t="shared" si="222"/>
        <v>11000</v>
      </c>
      <c r="AW46" s="67">
        <f t="shared" si="222"/>
        <v>11000</v>
      </c>
      <c r="AX46" s="67">
        <f t="shared" si="222"/>
        <v>12100.000000000002</v>
      </c>
      <c r="AY46" s="67">
        <f t="shared" si="222"/>
        <v>12100.000000000002</v>
      </c>
      <c r="AZ46" s="67">
        <f t="shared" si="222"/>
        <v>12100.000000000002</v>
      </c>
      <c r="BA46" s="67">
        <f t="shared" si="222"/>
        <v>12100.000000000002</v>
      </c>
      <c r="BB46" s="67">
        <f t="shared" si="222"/>
        <v>12100.000000000002</v>
      </c>
      <c r="BC46" s="67">
        <f t="shared" si="222"/>
        <v>12100.000000000002</v>
      </c>
      <c r="BD46" s="67">
        <f t="shared" si="222"/>
        <v>12100.000000000002</v>
      </c>
      <c r="BE46" s="67">
        <f t="shared" si="222"/>
        <v>12100.000000000002</v>
      </c>
      <c r="BF46" s="67">
        <f t="shared" si="222"/>
        <v>12100.000000000002</v>
      </c>
      <c r="BG46" s="67">
        <f t="shared" si="222"/>
        <v>12100.000000000002</v>
      </c>
      <c r="BH46" s="67">
        <f t="shared" si="222"/>
        <v>12100.000000000002</v>
      </c>
      <c r="BI46" s="122">
        <f t="shared" si="222"/>
        <v>12100.000000000002</v>
      </c>
      <c r="BJ46" s="127"/>
      <c r="BK46" s="127"/>
      <c r="BL46" s="127"/>
      <c r="BM46" s="127"/>
      <c r="BN46" s="127"/>
      <c r="BO46" s="127"/>
      <c r="BP46" s="127"/>
      <c r="BQ46" s="127"/>
      <c r="BR46" s="127"/>
      <c r="BS46" s="127"/>
      <c r="BT46" s="127"/>
      <c r="BU46" s="127"/>
      <c r="BV46" s="127"/>
      <c r="BW46" s="127"/>
      <c r="BX46" s="127"/>
      <c r="BY46" s="127"/>
      <c r="BZ46" s="127"/>
      <c r="CA46" s="127"/>
      <c r="CB46" s="127"/>
      <c r="CC46" s="127"/>
      <c r="CD46" s="127"/>
      <c r="CE46" s="127"/>
      <c r="CF46" s="127"/>
      <c r="CG46" s="127"/>
    </row>
    <row r="47" spans="1:85">
      <c r="A47" s="36" t="s">
        <v>174</v>
      </c>
      <c r="B47" s="67">
        <f t="shared" si="220"/>
        <v>20000</v>
      </c>
      <c r="C47" s="67">
        <f t="shared" si="221"/>
        <v>20000</v>
      </c>
      <c r="D47" s="67">
        <f t="shared" si="221"/>
        <v>20000</v>
      </c>
      <c r="E47" s="67">
        <f t="shared" si="221"/>
        <v>20000</v>
      </c>
      <c r="F47" s="67">
        <f t="shared" si="221"/>
        <v>20000</v>
      </c>
      <c r="G47" s="67">
        <f t="shared" si="221"/>
        <v>20000</v>
      </c>
      <c r="H47" s="67">
        <f t="shared" si="221"/>
        <v>20000</v>
      </c>
      <c r="I47" s="67">
        <f t="shared" si="221"/>
        <v>20000</v>
      </c>
      <c r="J47" s="67">
        <f t="shared" si="221"/>
        <v>20000</v>
      </c>
      <c r="K47" s="67">
        <f t="shared" si="221"/>
        <v>20000</v>
      </c>
      <c r="L47" s="67">
        <f t="shared" si="221"/>
        <v>20000</v>
      </c>
      <c r="M47" s="67">
        <f t="shared" si="221"/>
        <v>20000</v>
      </c>
      <c r="N47" s="67">
        <f t="shared" si="221"/>
        <v>22000</v>
      </c>
      <c r="O47" s="67">
        <f t="shared" si="221"/>
        <v>22000</v>
      </c>
      <c r="P47" s="67">
        <f t="shared" si="221"/>
        <v>22000</v>
      </c>
      <c r="Q47" s="67">
        <f t="shared" si="221"/>
        <v>22000</v>
      </c>
      <c r="R47" s="67">
        <f t="shared" si="221"/>
        <v>22000</v>
      </c>
      <c r="S47" s="67">
        <f t="shared" si="221"/>
        <v>22000</v>
      </c>
      <c r="T47" s="67">
        <f t="shared" si="221"/>
        <v>22000</v>
      </c>
      <c r="U47" s="67">
        <f t="shared" si="221"/>
        <v>22000</v>
      </c>
      <c r="V47" s="67">
        <f t="shared" si="221"/>
        <v>22000</v>
      </c>
      <c r="W47" s="67">
        <f t="shared" si="221"/>
        <v>22000</v>
      </c>
      <c r="X47" s="67">
        <f t="shared" si="221"/>
        <v>22000</v>
      </c>
      <c r="Y47" s="67">
        <f t="shared" si="221"/>
        <v>22000</v>
      </c>
      <c r="Z47" s="67">
        <f t="shared" si="221"/>
        <v>24200.000000000004</v>
      </c>
      <c r="AA47" s="67">
        <f t="shared" si="221"/>
        <v>24200.000000000004</v>
      </c>
      <c r="AB47" s="67">
        <f t="shared" si="221"/>
        <v>24200.000000000004</v>
      </c>
      <c r="AC47" s="67">
        <f t="shared" si="221"/>
        <v>24200.000000000004</v>
      </c>
      <c r="AD47" s="67">
        <f t="shared" si="221"/>
        <v>24200.000000000004</v>
      </c>
      <c r="AE47" s="67">
        <f t="shared" si="221"/>
        <v>24200.000000000004</v>
      </c>
      <c r="AF47" s="67">
        <f t="shared" si="221"/>
        <v>24200.000000000004</v>
      </c>
      <c r="AG47" s="67">
        <f t="shared" si="221"/>
        <v>24200.000000000004</v>
      </c>
      <c r="AH47" s="67">
        <f t="shared" si="221"/>
        <v>24200.000000000004</v>
      </c>
      <c r="AI47" s="67">
        <f t="shared" si="221"/>
        <v>24200.000000000004</v>
      </c>
      <c r="AJ47" s="67">
        <f t="shared" si="221"/>
        <v>24200.000000000004</v>
      </c>
      <c r="AK47" s="67">
        <f t="shared" si="221"/>
        <v>24200.000000000004</v>
      </c>
      <c r="AL47" s="67">
        <f t="shared" si="221"/>
        <v>26620.000000000007</v>
      </c>
      <c r="AM47" s="67">
        <f t="shared" si="225"/>
        <v>26620.000000000007</v>
      </c>
      <c r="AN47" s="67">
        <f t="shared" si="222"/>
        <v>26620.000000000007</v>
      </c>
      <c r="AO47" s="67">
        <f t="shared" si="222"/>
        <v>26620.000000000007</v>
      </c>
      <c r="AP47" s="67">
        <f t="shared" si="222"/>
        <v>26620.000000000007</v>
      </c>
      <c r="AQ47" s="67">
        <f t="shared" si="222"/>
        <v>26620.000000000007</v>
      </c>
      <c r="AR47" s="67">
        <f t="shared" si="222"/>
        <v>26620.000000000007</v>
      </c>
      <c r="AS47" s="67">
        <f t="shared" si="222"/>
        <v>26620.000000000007</v>
      </c>
      <c r="AT47" s="67">
        <f t="shared" si="222"/>
        <v>26620.000000000007</v>
      </c>
      <c r="AU47" s="67">
        <f t="shared" si="222"/>
        <v>26620.000000000007</v>
      </c>
      <c r="AV47" s="67">
        <f t="shared" si="222"/>
        <v>26620.000000000007</v>
      </c>
      <c r="AW47" s="67">
        <f t="shared" si="222"/>
        <v>26620.000000000007</v>
      </c>
      <c r="AX47" s="67">
        <f t="shared" si="222"/>
        <v>29282.000000000011</v>
      </c>
      <c r="AY47" s="67">
        <f t="shared" si="222"/>
        <v>29282.000000000011</v>
      </c>
      <c r="AZ47" s="67">
        <f t="shared" si="222"/>
        <v>29282.000000000011</v>
      </c>
      <c r="BA47" s="67">
        <f t="shared" si="222"/>
        <v>29282.000000000011</v>
      </c>
      <c r="BB47" s="67">
        <f t="shared" si="222"/>
        <v>29282.000000000011</v>
      </c>
      <c r="BC47" s="67">
        <f t="shared" si="222"/>
        <v>29282.000000000011</v>
      </c>
      <c r="BD47" s="67">
        <f t="shared" si="222"/>
        <v>29282.000000000011</v>
      </c>
      <c r="BE47" s="67">
        <f t="shared" si="222"/>
        <v>29282.000000000011</v>
      </c>
      <c r="BF47" s="67">
        <f t="shared" si="222"/>
        <v>29282.000000000011</v>
      </c>
      <c r="BG47" s="67">
        <f t="shared" si="222"/>
        <v>29282.000000000011</v>
      </c>
      <c r="BH47" s="67">
        <f t="shared" si="222"/>
        <v>29282.000000000011</v>
      </c>
      <c r="BI47" s="122">
        <f t="shared" si="222"/>
        <v>29282.000000000011</v>
      </c>
      <c r="BJ47" s="127"/>
      <c r="BK47" s="127"/>
      <c r="BL47" s="127"/>
      <c r="BM47" s="127"/>
      <c r="BN47" s="127"/>
      <c r="BO47" s="127"/>
      <c r="BP47" s="127"/>
      <c r="BQ47" s="127"/>
      <c r="BR47" s="127"/>
      <c r="BS47" s="127"/>
      <c r="BT47" s="127"/>
      <c r="BU47" s="127"/>
      <c r="BV47" s="127"/>
      <c r="BW47" s="127"/>
      <c r="BX47" s="127"/>
      <c r="BY47" s="127"/>
      <c r="BZ47" s="127"/>
      <c r="CA47" s="127"/>
      <c r="CB47" s="127"/>
      <c r="CC47" s="127"/>
      <c r="CD47" s="127"/>
      <c r="CE47" s="127"/>
      <c r="CF47" s="127"/>
      <c r="CG47" s="127"/>
    </row>
    <row r="48" spans="1:85">
      <c r="A48" s="36" t="s">
        <v>178</v>
      </c>
      <c r="B48" s="67">
        <f t="shared" si="220"/>
        <v>3000</v>
      </c>
      <c r="C48" s="67">
        <f t="shared" si="221"/>
        <v>3000</v>
      </c>
      <c r="D48" s="67">
        <f t="shared" si="221"/>
        <v>3000</v>
      </c>
      <c r="E48" s="67">
        <f t="shared" si="221"/>
        <v>3000</v>
      </c>
      <c r="F48" s="67">
        <f t="shared" si="221"/>
        <v>3000</v>
      </c>
      <c r="G48" s="67">
        <f t="shared" si="221"/>
        <v>3000</v>
      </c>
      <c r="H48" s="67">
        <f t="shared" si="221"/>
        <v>3000</v>
      </c>
      <c r="I48" s="67">
        <f t="shared" si="221"/>
        <v>3000</v>
      </c>
      <c r="J48" s="67">
        <f t="shared" si="221"/>
        <v>3000</v>
      </c>
      <c r="K48" s="67">
        <f t="shared" si="221"/>
        <v>3000</v>
      </c>
      <c r="L48" s="67">
        <f t="shared" si="221"/>
        <v>3000</v>
      </c>
      <c r="M48" s="67">
        <f t="shared" si="221"/>
        <v>3000</v>
      </c>
      <c r="N48" s="67">
        <f t="shared" si="221"/>
        <v>3300.0000000000005</v>
      </c>
      <c r="O48" s="67">
        <f t="shared" si="221"/>
        <v>3300.0000000000005</v>
      </c>
      <c r="P48" s="67">
        <f t="shared" si="221"/>
        <v>3300.0000000000005</v>
      </c>
      <c r="Q48" s="67">
        <f t="shared" si="221"/>
        <v>3300.0000000000005</v>
      </c>
      <c r="R48" s="67">
        <f t="shared" si="221"/>
        <v>3300.0000000000005</v>
      </c>
      <c r="S48" s="67">
        <f t="shared" si="221"/>
        <v>3300.0000000000005</v>
      </c>
      <c r="T48" s="67">
        <f t="shared" si="221"/>
        <v>3300.0000000000005</v>
      </c>
      <c r="U48" s="67">
        <f t="shared" si="221"/>
        <v>3300.0000000000005</v>
      </c>
      <c r="V48" s="67">
        <f t="shared" si="221"/>
        <v>3300.0000000000005</v>
      </c>
      <c r="W48" s="67">
        <f t="shared" si="221"/>
        <v>3300.0000000000005</v>
      </c>
      <c r="X48" s="67">
        <f t="shared" si="221"/>
        <v>3300.0000000000005</v>
      </c>
      <c r="Y48" s="67">
        <f t="shared" si="221"/>
        <v>3300.0000000000005</v>
      </c>
      <c r="Z48" s="67">
        <f t="shared" si="221"/>
        <v>3630.0000000000009</v>
      </c>
      <c r="AA48" s="67">
        <f t="shared" si="221"/>
        <v>3630.0000000000009</v>
      </c>
      <c r="AB48" s="67">
        <f t="shared" si="221"/>
        <v>3630.0000000000009</v>
      </c>
      <c r="AC48" s="67">
        <f t="shared" si="221"/>
        <v>3630.0000000000009</v>
      </c>
      <c r="AD48" s="67">
        <f t="shared" si="221"/>
        <v>3630.0000000000009</v>
      </c>
      <c r="AE48" s="67">
        <f t="shared" si="221"/>
        <v>3630.0000000000009</v>
      </c>
      <c r="AF48" s="67">
        <f t="shared" si="221"/>
        <v>3630.0000000000009</v>
      </c>
      <c r="AG48" s="67">
        <f t="shared" si="221"/>
        <v>3630.0000000000009</v>
      </c>
      <c r="AH48" s="67">
        <f t="shared" si="221"/>
        <v>3630.0000000000009</v>
      </c>
      <c r="AI48" s="67">
        <f t="shared" si="221"/>
        <v>3630.0000000000009</v>
      </c>
      <c r="AJ48" s="67">
        <f t="shared" si="221"/>
        <v>3630.0000000000009</v>
      </c>
      <c r="AK48" s="67">
        <f t="shared" si="221"/>
        <v>3630.0000000000009</v>
      </c>
      <c r="AL48" s="67">
        <f t="shared" si="221"/>
        <v>3993.0000000000014</v>
      </c>
      <c r="AM48" s="67">
        <f t="shared" si="225"/>
        <v>3993.0000000000014</v>
      </c>
      <c r="AN48" s="67">
        <f t="shared" si="222"/>
        <v>3993.0000000000014</v>
      </c>
      <c r="AO48" s="67">
        <f t="shared" si="222"/>
        <v>3993.0000000000014</v>
      </c>
      <c r="AP48" s="67">
        <f t="shared" si="222"/>
        <v>3993.0000000000014</v>
      </c>
      <c r="AQ48" s="67">
        <f t="shared" si="222"/>
        <v>3993.0000000000014</v>
      </c>
      <c r="AR48" s="67">
        <f t="shared" si="222"/>
        <v>3993.0000000000014</v>
      </c>
      <c r="AS48" s="67">
        <f t="shared" si="222"/>
        <v>3993.0000000000014</v>
      </c>
      <c r="AT48" s="67">
        <f t="shared" si="222"/>
        <v>3993.0000000000014</v>
      </c>
      <c r="AU48" s="67">
        <f t="shared" si="222"/>
        <v>3993.0000000000014</v>
      </c>
      <c r="AV48" s="67">
        <f t="shared" si="222"/>
        <v>3993.0000000000014</v>
      </c>
      <c r="AW48" s="67">
        <f t="shared" si="222"/>
        <v>3993.0000000000014</v>
      </c>
      <c r="AX48" s="67">
        <f t="shared" si="222"/>
        <v>4392.300000000002</v>
      </c>
      <c r="AY48" s="67">
        <f t="shared" si="222"/>
        <v>4392.300000000002</v>
      </c>
      <c r="AZ48" s="67">
        <f t="shared" si="222"/>
        <v>4392.300000000002</v>
      </c>
      <c r="BA48" s="67">
        <f t="shared" si="222"/>
        <v>4392.300000000002</v>
      </c>
      <c r="BB48" s="67">
        <f t="shared" si="222"/>
        <v>4392.300000000002</v>
      </c>
      <c r="BC48" s="67">
        <f t="shared" si="222"/>
        <v>4392.300000000002</v>
      </c>
      <c r="BD48" s="67">
        <f t="shared" si="222"/>
        <v>4392.300000000002</v>
      </c>
      <c r="BE48" s="67">
        <f t="shared" si="222"/>
        <v>4392.300000000002</v>
      </c>
      <c r="BF48" s="67">
        <f t="shared" si="222"/>
        <v>4392.300000000002</v>
      </c>
      <c r="BG48" s="67">
        <f t="shared" si="222"/>
        <v>4392.300000000002</v>
      </c>
      <c r="BH48" s="67">
        <f t="shared" si="222"/>
        <v>4392.300000000002</v>
      </c>
      <c r="BI48" s="122">
        <f t="shared" si="222"/>
        <v>4392.300000000002</v>
      </c>
      <c r="BJ48" s="127"/>
      <c r="BK48" s="127"/>
      <c r="BL48" s="127"/>
      <c r="BM48" s="127"/>
      <c r="BN48" s="127"/>
      <c r="BO48" s="127"/>
      <c r="BP48" s="127"/>
      <c r="BQ48" s="127"/>
      <c r="BR48" s="127"/>
      <c r="BS48" s="127"/>
      <c r="BT48" s="127"/>
      <c r="BU48" s="127"/>
      <c r="BV48" s="127"/>
      <c r="BW48" s="127"/>
      <c r="BX48" s="127"/>
      <c r="BY48" s="127"/>
      <c r="BZ48" s="127"/>
      <c r="CA48" s="127"/>
      <c r="CB48" s="127"/>
      <c r="CC48" s="127"/>
      <c r="CD48" s="127"/>
      <c r="CE48" s="127"/>
      <c r="CF48" s="127"/>
      <c r="CG48" s="127"/>
    </row>
    <row r="49" spans="1:102">
      <c r="A49" s="36" t="s">
        <v>99</v>
      </c>
      <c r="B49" s="67">
        <f t="shared" si="220"/>
        <v>0</v>
      </c>
      <c r="C49" s="67">
        <f t="shared" si="221"/>
        <v>0</v>
      </c>
      <c r="D49" s="67">
        <f t="shared" si="221"/>
        <v>0</v>
      </c>
      <c r="E49" s="67">
        <f t="shared" si="221"/>
        <v>0</v>
      </c>
      <c r="F49" s="67">
        <f t="shared" si="221"/>
        <v>0</v>
      </c>
      <c r="G49" s="67">
        <f t="shared" si="221"/>
        <v>0</v>
      </c>
      <c r="H49" s="67">
        <f t="shared" si="221"/>
        <v>0</v>
      </c>
      <c r="I49" s="67">
        <f t="shared" si="221"/>
        <v>0</v>
      </c>
      <c r="J49" s="67">
        <f t="shared" si="221"/>
        <v>0</v>
      </c>
      <c r="K49" s="67">
        <f t="shared" si="221"/>
        <v>0</v>
      </c>
      <c r="L49" s="67">
        <f t="shared" si="221"/>
        <v>0</v>
      </c>
      <c r="M49" s="67">
        <f t="shared" si="221"/>
        <v>0</v>
      </c>
      <c r="N49" s="67">
        <f t="shared" si="221"/>
        <v>0</v>
      </c>
      <c r="O49" s="67">
        <f t="shared" si="221"/>
        <v>0</v>
      </c>
      <c r="P49" s="67">
        <f t="shared" si="221"/>
        <v>0</v>
      </c>
      <c r="Q49" s="67">
        <f t="shared" si="221"/>
        <v>0</v>
      </c>
      <c r="R49" s="67">
        <f t="shared" si="221"/>
        <v>0</v>
      </c>
      <c r="S49" s="67">
        <f t="shared" si="221"/>
        <v>0</v>
      </c>
      <c r="T49" s="67">
        <f t="shared" si="221"/>
        <v>0</v>
      </c>
      <c r="U49" s="67">
        <f t="shared" si="221"/>
        <v>0</v>
      </c>
      <c r="V49" s="67">
        <f t="shared" si="221"/>
        <v>0</v>
      </c>
      <c r="W49" s="67">
        <f t="shared" si="221"/>
        <v>0</v>
      </c>
      <c r="X49" s="67">
        <f t="shared" si="221"/>
        <v>0</v>
      </c>
      <c r="Y49" s="67">
        <f t="shared" si="221"/>
        <v>0</v>
      </c>
      <c r="Z49" s="67">
        <f t="shared" si="221"/>
        <v>1815.0000000000005</v>
      </c>
      <c r="AA49" s="67">
        <f t="shared" si="221"/>
        <v>1815.0000000000005</v>
      </c>
      <c r="AB49" s="67">
        <f t="shared" si="221"/>
        <v>1815.0000000000005</v>
      </c>
      <c r="AC49" s="67">
        <f t="shared" si="221"/>
        <v>1815.0000000000005</v>
      </c>
      <c r="AD49" s="67">
        <f t="shared" si="221"/>
        <v>1815.0000000000005</v>
      </c>
      <c r="AE49" s="67">
        <f t="shared" si="221"/>
        <v>1815.0000000000005</v>
      </c>
      <c r="AF49" s="67">
        <f t="shared" si="221"/>
        <v>1815.0000000000005</v>
      </c>
      <c r="AG49" s="67">
        <f t="shared" si="221"/>
        <v>1815.0000000000005</v>
      </c>
      <c r="AH49" s="67">
        <f t="shared" si="221"/>
        <v>1815.0000000000005</v>
      </c>
      <c r="AI49" s="67">
        <f t="shared" si="221"/>
        <v>1815.0000000000005</v>
      </c>
      <c r="AJ49" s="67">
        <f t="shared" si="221"/>
        <v>1815.0000000000005</v>
      </c>
      <c r="AK49" s="67">
        <f t="shared" si="221"/>
        <v>1815.0000000000005</v>
      </c>
      <c r="AL49" s="67">
        <f t="shared" si="221"/>
        <v>1996.5000000000007</v>
      </c>
      <c r="AM49" s="67">
        <f t="shared" si="225"/>
        <v>1996.5000000000007</v>
      </c>
      <c r="AN49" s="67">
        <f t="shared" si="222"/>
        <v>1996.5000000000007</v>
      </c>
      <c r="AO49" s="67">
        <f t="shared" si="222"/>
        <v>1996.5000000000007</v>
      </c>
      <c r="AP49" s="67">
        <f t="shared" si="222"/>
        <v>1996.5000000000007</v>
      </c>
      <c r="AQ49" s="67">
        <f t="shared" si="222"/>
        <v>1996.5000000000007</v>
      </c>
      <c r="AR49" s="67">
        <f t="shared" si="222"/>
        <v>1996.5000000000007</v>
      </c>
      <c r="AS49" s="67">
        <f t="shared" si="222"/>
        <v>1996.5000000000007</v>
      </c>
      <c r="AT49" s="67">
        <f t="shared" si="222"/>
        <v>1996.5000000000007</v>
      </c>
      <c r="AU49" s="67">
        <f t="shared" si="222"/>
        <v>1996.5000000000007</v>
      </c>
      <c r="AV49" s="67">
        <f t="shared" si="222"/>
        <v>1996.5000000000007</v>
      </c>
      <c r="AW49" s="67">
        <f t="shared" si="222"/>
        <v>1996.5000000000007</v>
      </c>
      <c r="AX49" s="67">
        <f t="shared" si="222"/>
        <v>2196.150000000001</v>
      </c>
      <c r="AY49" s="67">
        <f t="shared" si="222"/>
        <v>2196.150000000001</v>
      </c>
      <c r="AZ49" s="67">
        <f t="shared" si="222"/>
        <v>2196.150000000001</v>
      </c>
      <c r="BA49" s="67">
        <f t="shared" si="222"/>
        <v>2196.150000000001</v>
      </c>
      <c r="BB49" s="67">
        <f t="shared" si="222"/>
        <v>2196.150000000001</v>
      </c>
      <c r="BC49" s="67">
        <f t="shared" si="222"/>
        <v>2196.150000000001</v>
      </c>
      <c r="BD49" s="67">
        <f t="shared" si="222"/>
        <v>2196.150000000001</v>
      </c>
      <c r="BE49" s="67">
        <f t="shared" si="222"/>
        <v>2196.150000000001</v>
      </c>
      <c r="BF49" s="67">
        <f t="shared" si="222"/>
        <v>2196.150000000001</v>
      </c>
      <c r="BG49" s="67">
        <f t="shared" si="222"/>
        <v>2196.150000000001</v>
      </c>
      <c r="BH49" s="67">
        <f t="shared" si="222"/>
        <v>2196.150000000001</v>
      </c>
      <c r="BI49" s="122">
        <f t="shared" si="222"/>
        <v>2196.150000000001</v>
      </c>
      <c r="BJ49" s="127"/>
      <c r="BK49" s="127"/>
      <c r="BL49" s="127"/>
      <c r="BM49" s="127"/>
      <c r="BN49" s="127"/>
      <c r="BO49" s="127"/>
      <c r="BP49" s="127"/>
      <c r="BQ49" s="127"/>
      <c r="BR49" s="127"/>
      <c r="BS49" s="127"/>
      <c r="BT49" s="127"/>
      <c r="BU49" s="127"/>
      <c r="BV49" s="127"/>
      <c r="BW49" s="127"/>
      <c r="BX49" s="127"/>
      <c r="BY49" s="127"/>
      <c r="BZ49" s="127"/>
      <c r="CA49" s="127"/>
      <c r="CB49" s="127"/>
      <c r="CC49" s="127"/>
      <c r="CD49" s="127"/>
      <c r="CE49" s="127"/>
      <c r="CF49" s="127"/>
      <c r="CG49" s="127"/>
    </row>
    <row r="50" spans="1:102" ht="12">
      <c r="A50" s="34" t="s">
        <v>171</v>
      </c>
      <c r="B50" s="67">
        <f t="shared" si="220"/>
        <v>0</v>
      </c>
      <c r="C50" s="67">
        <f t="shared" si="221"/>
        <v>0</v>
      </c>
      <c r="D50" s="67">
        <f t="shared" si="221"/>
        <v>0</v>
      </c>
      <c r="E50" s="67">
        <f t="shared" si="221"/>
        <v>0</v>
      </c>
      <c r="F50" s="67">
        <f t="shared" si="221"/>
        <v>0</v>
      </c>
      <c r="G50" s="67">
        <f t="shared" si="221"/>
        <v>0</v>
      </c>
      <c r="H50" s="67">
        <f t="shared" si="221"/>
        <v>0</v>
      </c>
      <c r="I50" s="67">
        <f t="shared" si="221"/>
        <v>0</v>
      </c>
      <c r="J50" s="67">
        <f t="shared" si="221"/>
        <v>0</v>
      </c>
      <c r="K50" s="67">
        <f t="shared" si="221"/>
        <v>0</v>
      </c>
      <c r="L50" s="67">
        <f t="shared" si="221"/>
        <v>0</v>
      </c>
      <c r="M50" s="67">
        <f t="shared" si="221"/>
        <v>0</v>
      </c>
      <c r="N50" s="67">
        <f t="shared" si="221"/>
        <v>0</v>
      </c>
      <c r="O50" s="67">
        <f t="shared" si="221"/>
        <v>0</v>
      </c>
      <c r="P50" s="67">
        <f t="shared" si="221"/>
        <v>0</v>
      </c>
      <c r="Q50" s="67">
        <f t="shared" si="221"/>
        <v>0</v>
      </c>
      <c r="R50" s="67">
        <f t="shared" si="221"/>
        <v>0</v>
      </c>
      <c r="S50" s="67">
        <f t="shared" si="221"/>
        <v>0</v>
      </c>
      <c r="T50" s="67">
        <f t="shared" si="221"/>
        <v>0</v>
      </c>
      <c r="U50" s="67">
        <f t="shared" ref="C50:AL57" si="226">U32*U15</f>
        <v>0</v>
      </c>
      <c r="V50" s="67">
        <f t="shared" si="226"/>
        <v>0</v>
      </c>
      <c r="W50" s="67">
        <f t="shared" si="226"/>
        <v>0</v>
      </c>
      <c r="X50" s="67">
        <f t="shared" si="226"/>
        <v>0</v>
      </c>
      <c r="Y50" s="67">
        <f t="shared" si="226"/>
        <v>0</v>
      </c>
      <c r="Z50" s="67">
        <f t="shared" si="226"/>
        <v>0</v>
      </c>
      <c r="AA50" s="67">
        <f t="shared" si="226"/>
        <v>0</v>
      </c>
      <c r="AB50" s="67">
        <f t="shared" si="226"/>
        <v>0</v>
      </c>
      <c r="AC50" s="67">
        <f t="shared" si="226"/>
        <v>0</v>
      </c>
      <c r="AD50" s="67">
        <f t="shared" si="226"/>
        <v>0</v>
      </c>
      <c r="AE50" s="67">
        <f t="shared" si="226"/>
        <v>0</v>
      </c>
      <c r="AF50" s="67">
        <f t="shared" si="226"/>
        <v>0</v>
      </c>
      <c r="AG50" s="67">
        <f t="shared" si="226"/>
        <v>0</v>
      </c>
      <c r="AH50" s="67">
        <f t="shared" si="226"/>
        <v>0</v>
      </c>
      <c r="AI50" s="67">
        <f t="shared" si="226"/>
        <v>0</v>
      </c>
      <c r="AJ50" s="67">
        <f t="shared" si="226"/>
        <v>0</v>
      </c>
      <c r="AK50" s="67">
        <f t="shared" si="226"/>
        <v>0</v>
      </c>
      <c r="AL50" s="67">
        <f t="shared" si="226"/>
        <v>0</v>
      </c>
      <c r="AM50" s="67">
        <f t="shared" si="225"/>
        <v>0</v>
      </c>
      <c r="AN50" s="67">
        <f t="shared" si="222"/>
        <v>0</v>
      </c>
      <c r="AO50" s="67">
        <f t="shared" si="222"/>
        <v>0</v>
      </c>
      <c r="AP50" s="67">
        <f t="shared" si="222"/>
        <v>0</v>
      </c>
      <c r="AQ50" s="67">
        <f t="shared" si="222"/>
        <v>0</v>
      </c>
      <c r="AR50" s="67">
        <f t="shared" si="222"/>
        <v>0</v>
      </c>
      <c r="AS50" s="67">
        <f t="shared" si="222"/>
        <v>0</v>
      </c>
      <c r="AT50" s="67">
        <f t="shared" si="222"/>
        <v>0</v>
      </c>
      <c r="AU50" s="67">
        <f t="shared" si="222"/>
        <v>0</v>
      </c>
      <c r="AV50" s="67">
        <f t="shared" si="222"/>
        <v>0</v>
      </c>
      <c r="AW50" s="67">
        <f t="shared" si="222"/>
        <v>0</v>
      </c>
      <c r="AX50" s="67">
        <f t="shared" si="222"/>
        <v>0</v>
      </c>
      <c r="AY50" s="67">
        <f t="shared" si="222"/>
        <v>0</v>
      </c>
      <c r="AZ50" s="67">
        <f t="shared" si="222"/>
        <v>0</v>
      </c>
      <c r="BA50" s="67">
        <f t="shared" si="222"/>
        <v>0</v>
      </c>
      <c r="BB50" s="67">
        <f t="shared" si="222"/>
        <v>0</v>
      </c>
      <c r="BC50" s="67">
        <f t="shared" si="222"/>
        <v>0</v>
      </c>
      <c r="BD50" s="67">
        <f t="shared" si="222"/>
        <v>0</v>
      </c>
      <c r="BE50" s="67">
        <f t="shared" si="222"/>
        <v>0</v>
      </c>
      <c r="BF50" s="67">
        <f t="shared" si="222"/>
        <v>0</v>
      </c>
      <c r="BG50" s="67">
        <f t="shared" si="222"/>
        <v>0</v>
      </c>
      <c r="BH50" s="67">
        <f t="shared" si="222"/>
        <v>0</v>
      </c>
      <c r="BI50" s="122">
        <f t="shared" si="222"/>
        <v>0</v>
      </c>
      <c r="BJ50" s="127"/>
      <c r="BK50" s="127"/>
      <c r="BL50" s="127"/>
      <c r="BM50" s="127"/>
      <c r="BN50" s="127"/>
      <c r="BO50" s="127"/>
      <c r="BP50" s="127"/>
      <c r="BQ50" s="127"/>
      <c r="BR50" s="127"/>
      <c r="BS50" s="127"/>
      <c r="BT50" s="127"/>
      <c r="BU50" s="127"/>
      <c r="BV50" s="127"/>
      <c r="BW50" s="127"/>
      <c r="BX50" s="127"/>
      <c r="BY50" s="127"/>
      <c r="BZ50" s="127"/>
      <c r="CA50" s="127"/>
      <c r="CB50" s="127"/>
      <c r="CC50" s="127"/>
      <c r="CD50" s="127"/>
      <c r="CE50" s="127"/>
      <c r="CF50" s="127"/>
      <c r="CG50" s="127"/>
    </row>
    <row r="51" spans="1:102">
      <c r="A51" s="36" t="s">
        <v>176</v>
      </c>
      <c r="B51" s="67">
        <f t="shared" si="220"/>
        <v>20000</v>
      </c>
      <c r="C51" s="67">
        <f t="shared" si="226"/>
        <v>20000</v>
      </c>
      <c r="D51" s="67">
        <f t="shared" si="226"/>
        <v>20000</v>
      </c>
      <c r="E51" s="67">
        <f t="shared" si="226"/>
        <v>20000</v>
      </c>
      <c r="F51" s="67">
        <f t="shared" si="226"/>
        <v>20000</v>
      </c>
      <c r="G51" s="67">
        <f t="shared" si="226"/>
        <v>20000</v>
      </c>
      <c r="H51" s="67">
        <f t="shared" si="226"/>
        <v>20000</v>
      </c>
      <c r="I51" s="67">
        <f t="shared" si="226"/>
        <v>20000</v>
      </c>
      <c r="J51" s="67">
        <f t="shared" si="226"/>
        <v>20000</v>
      </c>
      <c r="K51" s="67">
        <f t="shared" si="226"/>
        <v>20000</v>
      </c>
      <c r="L51" s="67">
        <f t="shared" si="226"/>
        <v>20000</v>
      </c>
      <c r="M51" s="67">
        <f t="shared" si="226"/>
        <v>20000</v>
      </c>
      <c r="N51" s="67">
        <f t="shared" si="226"/>
        <v>22000</v>
      </c>
      <c r="O51" s="67">
        <f t="shared" si="226"/>
        <v>22000</v>
      </c>
      <c r="P51" s="67">
        <f t="shared" si="226"/>
        <v>22000</v>
      </c>
      <c r="Q51" s="67">
        <f t="shared" si="226"/>
        <v>22000</v>
      </c>
      <c r="R51" s="67">
        <f t="shared" si="226"/>
        <v>22000</v>
      </c>
      <c r="S51" s="67">
        <f t="shared" si="226"/>
        <v>22000</v>
      </c>
      <c r="T51" s="67">
        <f t="shared" si="226"/>
        <v>22000</v>
      </c>
      <c r="U51" s="67">
        <f t="shared" si="226"/>
        <v>22000</v>
      </c>
      <c r="V51" s="67">
        <f t="shared" si="226"/>
        <v>22000</v>
      </c>
      <c r="W51" s="67">
        <f t="shared" si="226"/>
        <v>22000</v>
      </c>
      <c r="X51" s="67">
        <f t="shared" si="226"/>
        <v>22000</v>
      </c>
      <c r="Y51" s="67">
        <f t="shared" si="226"/>
        <v>22000</v>
      </c>
      <c r="Z51" s="67">
        <f t="shared" si="226"/>
        <v>24200.000000000004</v>
      </c>
      <c r="AA51" s="67">
        <f t="shared" si="226"/>
        <v>24200.000000000004</v>
      </c>
      <c r="AB51" s="67">
        <f t="shared" si="226"/>
        <v>24200.000000000004</v>
      </c>
      <c r="AC51" s="67">
        <f t="shared" si="226"/>
        <v>24200.000000000004</v>
      </c>
      <c r="AD51" s="67">
        <f t="shared" si="226"/>
        <v>24200.000000000004</v>
      </c>
      <c r="AE51" s="67">
        <f t="shared" si="226"/>
        <v>24200.000000000004</v>
      </c>
      <c r="AF51" s="67">
        <f t="shared" si="226"/>
        <v>24200.000000000004</v>
      </c>
      <c r="AG51" s="67">
        <f t="shared" si="226"/>
        <v>24200.000000000004</v>
      </c>
      <c r="AH51" s="67">
        <f t="shared" si="226"/>
        <v>24200.000000000004</v>
      </c>
      <c r="AI51" s="67">
        <f t="shared" si="226"/>
        <v>24200.000000000004</v>
      </c>
      <c r="AJ51" s="67">
        <f t="shared" si="226"/>
        <v>24200.000000000004</v>
      </c>
      <c r="AK51" s="67">
        <f t="shared" si="226"/>
        <v>24200.000000000004</v>
      </c>
      <c r="AL51" s="67">
        <f t="shared" si="226"/>
        <v>26620.000000000007</v>
      </c>
      <c r="AM51" s="67">
        <f t="shared" si="225"/>
        <v>26620.000000000007</v>
      </c>
      <c r="AN51" s="67">
        <f t="shared" si="222"/>
        <v>26620.000000000007</v>
      </c>
      <c r="AO51" s="67">
        <f t="shared" si="222"/>
        <v>26620.000000000007</v>
      </c>
      <c r="AP51" s="67">
        <f t="shared" si="222"/>
        <v>26620.000000000007</v>
      </c>
      <c r="AQ51" s="67">
        <f t="shared" si="222"/>
        <v>26620.000000000007</v>
      </c>
      <c r="AR51" s="67">
        <f t="shared" si="222"/>
        <v>26620.000000000007</v>
      </c>
      <c r="AS51" s="67">
        <f t="shared" si="222"/>
        <v>26620.000000000007</v>
      </c>
      <c r="AT51" s="67">
        <f t="shared" si="222"/>
        <v>26620.000000000007</v>
      </c>
      <c r="AU51" s="67">
        <f t="shared" si="222"/>
        <v>26620.000000000007</v>
      </c>
      <c r="AV51" s="67">
        <f t="shared" si="222"/>
        <v>26620.000000000007</v>
      </c>
      <c r="AW51" s="67">
        <f t="shared" si="222"/>
        <v>26620.000000000007</v>
      </c>
      <c r="AX51" s="67">
        <f t="shared" si="222"/>
        <v>29282.000000000011</v>
      </c>
      <c r="AY51" s="67">
        <f t="shared" si="222"/>
        <v>29282.000000000011</v>
      </c>
      <c r="AZ51" s="67">
        <f t="shared" si="222"/>
        <v>29282.000000000011</v>
      </c>
      <c r="BA51" s="67">
        <f t="shared" si="222"/>
        <v>29282.000000000011</v>
      </c>
      <c r="BB51" s="67">
        <f t="shared" si="222"/>
        <v>29282.000000000011</v>
      </c>
      <c r="BC51" s="67">
        <f t="shared" si="222"/>
        <v>29282.000000000011</v>
      </c>
      <c r="BD51" s="67">
        <f t="shared" si="222"/>
        <v>29282.000000000011</v>
      </c>
      <c r="BE51" s="67">
        <f t="shared" si="222"/>
        <v>29282.000000000011</v>
      </c>
      <c r="BF51" s="67">
        <f t="shared" si="222"/>
        <v>29282.000000000011</v>
      </c>
      <c r="BG51" s="67">
        <f t="shared" si="222"/>
        <v>29282.000000000011</v>
      </c>
      <c r="BH51" s="67">
        <f t="shared" si="222"/>
        <v>29282.000000000011</v>
      </c>
      <c r="BI51" s="122">
        <f t="shared" si="222"/>
        <v>29282.000000000011</v>
      </c>
      <c r="BJ51" s="127"/>
      <c r="BK51" s="127"/>
      <c r="BL51" s="127"/>
      <c r="BM51" s="127"/>
      <c r="BN51" s="127"/>
      <c r="BO51" s="127"/>
      <c r="BP51" s="127"/>
      <c r="BQ51" s="127"/>
      <c r="BR51" s="127"/>
      <c r="BS51" s="127"/>
      <c r="BT51" s="127"/>
      <c r="BU51" s="127"/>
      <c r="BV51" s="127"/>
      <c r="BW51" s="127"/>
      <c r="BX51" s="127"/>
      <c r="BY51" s="127"/>
      <c r="BZ51" s="127"/>
      <c r="CA51" s="127"/>
      <c r="CB51" s="127"/>
      <c r="CC51" s="127"/>
      <c r="CD51" s="127"/>
      <c r="CE51" s="127"/>
      <c r="CF51" s="127"/>
      <c r="CG51" s="127"/>
    </row>
    <row r="52" spans="1:102">
      <c r="A52" s="36" t="s">
        <v>179</v>
      </c>
      <c r="B52" s="67">
        <f t="shared" si="220"/>
        <v>14000</v>
      </c>
      <c r="C52" s="67">
        <f t="shared" si="226"/>
        <v>14000</v>
      </c>
      <c r="D52" s="67">
        <f t="shared" si="226"/>
        <v>14000</v>
      </c>
      <c r="E52" s="67">
        <f t="shared" si="226"/>
        <v>14000</v>
      </c>
      <c r="F52" s="67">
        <f t="shared" si="226"/>
        <v>14000</v>
      </c>
      <c r="G52" s="67">
        <f t="shared" si="226"/>
        <v>14000</v>
      </c>
      <c r="H52" s="67">
        <f t="shared" si="226"/>
        <v>14000</v>
      </c>
      <c r="I52" s="67">
        <f t="shared" si="226"/>
        <v>14000</v>
      </c>
      <c r="J52" s="67">
        <f t="shared" si="226"/>
        <v>14000</v>
      </c>
      <c r="K52" s="67">
        <f t="shared" si="226"/>
        <v>14000</v>
      </c>
      <c r="L52" s="67">
        <f t="shared" si="226"/>
        <v>14000</v>
      </c>
      <c r="M52" s="67">
        <f t="shared" si="226"/>
        <v>14000</v>
      </c>
      <c r="N52" s="67">
        <f t="shared" si="226"/>
        <v>15400.000000000002</v>
      </c>
      <c r="O52" s="67">
        <f t="shared" si="226"/>
        <v>15400.000000000002</v>
      </c>
      <c r="P52" s="67">
        <f t="shared" si="226"/>
        <v>15400.000000000002</v>
      </c>
      <c r="Q52" s="67">
        <f t="shared" si="226"/>
        <v>15400.000000000002</v>
      </c>
      <c r="R52" s="67">
        <f t="shared" si="226"/>
        <v>15400.000000000002</v>
      </c>
      <c r="S52" s="67">
        <f t="shared" si="226"/>
        <v>15400.000000000002</v>
      </c>
      <c r="T52" s="67">
        <f t="shared" si="226"/>
        <v>15400.000000000002</v>
      </c>
      <c r="U52" s="67">
        <f t="shared" si="226"/>
        <v>15400.000000000002</v>
      </c>
      <c r="V52" s="67">
        <f t="shared" si="226"/>
        <v>15400.000000000002</v>
      </c>
      <c r="W52" s="67">
        <f t="shared" si="226"/>
        <v>15400.000000000002</v>
      </c>
      <c r="X52" s="67">
        <f t="shared" si="226"/>
        <v>15400.000000000002</v>
      </c>
      <c r="Y52" s="67">
        <f t="shared" si="226"/>
        <v>15400.000000000002</v>
      </c>
      <c r="Z52" s="67">
        <f t="shared" si="226"/>
        <v>16940.000000000004</v>
      </c>
      <c r="AA52" s="67">
        <f t="shared" si="226"/>
        <v>16940.000000000004</v>
      </c>
      <c r="AB52" s="67">
        <f t="shared" si="226"/>
        <v>16940.000000000004</v>
      </c>
      <c r="AC52" s="67">
        <f t="shared" si="226"/>
        <v>16940.000000000004</v>
      </c>
      <c r="AD52" s="67">
        <f t="shared" si="226"/>
        <v>16940.000000000004</v>
      </c>
      <c r="AE52" s="67">
        <f t="shared" si="226"/>
        <v>16940.000000000004</v>
      </c>
      <c r="AF52" s="67">
        <f t="shared" si="226"/>
        <v>16940.000000000004</v>
      </c>
      <c r="AG52" s="67">
        <f t="shared" si="226"/>
        <v>16940.000000000004</v>
      </c>
      <c r="AH52" s="67">
        <f t="shared" si="226"/>
        <v>16940.000000000004</v>
      </c>
      <c r="AI52" s="67">
        <f t="shared" si="226"/>
        <v>16940.000000000004</v>
      </c>
      <c r="AJ52" s="67">
        <f t="shared" si="226"/>
        <v>16940.000000000004</v>
      </c>
      <c r="AK52" s="67">
        <f t="shared" si="226"/>
        <v>16940.000000000004</v>
      </c>
      <c r="AL52" s="67">
        <f t="shared" si="226"/>
        <v>18634.000000000007</v>
      </c>
      <c r="AM52" s="67">
        <f t="shared" si="225"/>
        <v>18634.000000000007</v>
      </c>
      <c r="AN52" s="67">
        <f t="shared" si="222"/>
        <v>18634.000000000007</v>
      </c>
      <c r="AO52" s="67">
        <f t="shared" si="222"/>
        <v>18634.000000000007</v>
      </c>
      <c r="AP52" s="67">
        <f t="shared" si="222"/>
        <v>18634.000000000007</v>
      </c>
      <c r="AQ52" s="67">
        <f t="shared" si="222"/>
        <v>18634.000000000007</v>
      </c>
      <c r="AR52" s="67">
        <f t="shared" si="222"/>
        <v>18634.000000000007</v>
      </c>
      <c r="AS52" s="67">
        <f t="shared" si="222"/>
        <v>18634.000000000007</v>
      </c>
      <c r="AT52" s="67">
        <f t="shared" si="222"/>
        <v>18634.000000000007</v>
      </c>
      <c r="AU52" s="67">
        <f t="shared" si="222"/>
        <v>18634.000000000007</v>
      </c>
      <c r="AV52" s="67">
        <f t="shared" si="222"/>
        <v>18634.000000000007</v>
      </c>
      <c r="AW52" s="67">
        <f t="shared" si="222"/>
        <v>18634.000000000007</v>
      </c>
      <c r="AX52" s="67">
        <f t="shared" si="222"/>
        <v>20497.400000000009</v>
      </c>
      <c r="AY52" s="67">
        <f t="shared" si="222"/>
        <v>20497.400000000009</v>
      </c>
      <c r="AZ52" s="67">
        <f t="shared" si="222"/>
        <v>20497.400000000009</v>
      </c>
      <c r="BA52" s="67">
        <f t="shared" si="222"/>
        <v>20497.400000000009</v>
      </c>
      <c r="BB52" s="67">
        <f t="shared" si="222"/>
        <v>20497.400000000009</v>
      </c>
      <c r="BC52" s="67">
        <f t="shared" si="222"/>
        <v>20497.400000000009</v>
      </c>
      <c r="BD52" s="67">
        <f t="shared" si="222"/>
        <v>20497.400000000009</v>
      </c>
      <c r="BE52" s="67">
        <f t="shared" si="222"/>
        <v>20497.400000000009</v>
      </c>
      <c r="BF52" s="67">
        <f t="shared" si="222"/>
        <v>20497.400000000009</v>
      </c>
      <c r="BG52" s="67">
        <f t="shared" si="222"/>
        <v>20497.400000000009</v>
      </c>
      <c r="BH52" s="67">
        <f t="shared" si="222"/>
        <v>20497.400000000009</v>
      </c>
      <c r="BI52" s="122">
        <f t="shared" si="222"/>
        <v>20497.400000000009</v>
      </c>
      <c r="BJ52" s="127"/>
      <c r="BK52" s="127"/>
      <c r="BL52" s="127"/>
      <c r="BM52" s="127"/>
      <c r="BN52" s="127"/>
      <c r="BO52" s="127"/>
      <c r="BP52" s="127"/>
      <c r="BQ52" s="127"/>
      <c r="BR52" s="127"/>
      <c r="BS52" s="127"/>
      <c r="BT52" s="127"/>
      <c r="BU52" s="127"/>
      <c r="BV52" s="127"/>
      <c r="BW52" s="127"/>
      <c r="BX52" s="127"/>
      <c r="BY52" s="127"/>
      <c r="BZ52" s="127"/>
      <c r="CA52" s="127"/>
      <c r="CB52" s="127"/>
      <c r="CC52" s="127"/>
      <c r="CD52" s="127"/>
      <c r="CE52" s="127"/>
      <c r="CF52" s="127"/>
      <c r="CG52" s="127"/>
    </row>
    <row r="53" spans="1:102">
      <c r="A53" s="36" t="s">
        <v>72</v>
      </c>
      <c r="B53" s="67">
        <f t="shared" si="220"/>
        <v>6000</v>
      </c>
      <c r="C53" s="67">
        <f t="shared" si="226"/>
        <v>6000</v>
      </c>
      <c r="D53" s="67">
        <f t="shared" si="226"/>
        <v>6000</v>
      </c>
      <c r="E53" s="67">
        <f t="shared" si="226"/>
        <v>6000</v>
      </c>
      <c r="F53" s="67">
        <f t="shared" si="226"/>
        <v>6000</v>
      </c>
      <c r="G53" s="67">
        <f t="shared" si="226"/>
        <v>6000</v>
      </c>
      <c r="H53" s="67">
        <f t="shared" si="226"/>
        <v>6000</v>
      </c>
      <c r="I53" s="67">
        <f t="shared" si="226"/>
        <v>6000</v>
      </c>
      <c r="J53" s="67">
        <f t="shared" si="226"/>
        <v>6000</v>
      </c>
      <c r="K53" s="67">
        <f t="shared" si="226"/>
        <v>6000</v>
      </c>
      <c r="L53" s="67">
        <f t="shared" si="226"/>
        <v>6000</v>
      </c>
      <c r="M53" s="67">
        <f t="shared" si="226"/>
        <v>6000</v>
      </c>
      <c r="N53" s="67">
        <f t="shared" si="226"/>
        <v>6600.0000000000009</v>
      </c>
      <c r="O53" s="67">
        <f t="shared" si="226"/>
        <v>6600.0000000000009</v>
      </c>
      <c r="P53" s="67">
        <f t="shared" si="226"/>
        <v>6600.0000000000009</v>
      </c>
      <c r="Q53" s="67">
        <f t="shared" si="226"/>
        <v>6600.0000000000009</v>
      </c>
      <c r="R53" s="67">
        <f t="shared" si="226"/>
        <v>6600.0000000000009</v>
      </c>
      <c r="S53" s="67">
        <f t="shared" si="226"/>
        <v>6600.0000000000009</v>
      </c>
      <c r="T53" s="67">
        <f t="shared" si="226"/>
        <v>6600.0000000000009</v>
      </c>
      <c r="U53" s="67">
        <f t="shared" si="226"/>
        <v>6600.0000000000009</v>
      </c>
      <c r="V53" s="67">
        <f t="shared" si="226"/>
        <v>6600.0000000000009</v>
      </c>
      <c r="W53" s="67">
        <f t="shared" si="226"/>
        <v>6600.0000000000009</v>
      </c>
      <c r="X53" s="67">
        <f t="shared" si="226"/>
        <v>6600.0000000000009</v>
      </c>
      <c r="Y53" s="67">
        <f t="shared" si="226"/>
        <v>6600.0000000000009</v>
      </c>
      <c r="Z53" s="67">
        <f t="shared" si="226"/>
        <v>7260.0000000000018</v>
      </c>
      <c r="AA53" s="67">
        <f t="shared" si="226"/>
        <v>7260.0000000000018</v>
      </c>
      <c r="AB53" s="67">
        <f t="shared" si="226"/>
        <v>7260.0000000000018</v>
      </c>
      <c r="AC53" s="67">
        <f t="shared" si="226"/>
        <v>7260.0000000000018</v>
      </c>
      <c r="AD53" s="67">
        <f t="shared" si="226"/>
        <v>7260.0000000000018</v>
      </c>
      <c r="AE53" s="67">
        <f t="shared" si="226"/>
        <v>7260.0000000000018</v>
      </c>
      <c r="AF53" s="67">
        <f t="shared" si="226"/>
        <v>7260.0000000000018</v>
      </c>
      <c r="AG53" s="67">
        <f t="shared" si="226"/>
        <v>7260.0000000000018</v>
      </c>
      <c r="AH53" s="67">
        <f t="shared" si="226"/>
        <v>7260.0000000000018</v>
      </c>
      <c r="AI53" s="67">
        <f t="shared" si="226"/>
        <v>7260.0000000000018</v>
      </c>
      <c r="AJ53" s="67">
        <f t="shared" si="226"/>
        <v>7260.0000000000018</v>
      </c>
      <c r="AK53" s="67">
        <f t="shared" si="226"/>
        <v>7260.0000000000018</v>
      </c>
      <c r="AL53" s="67">
        <f t="shared" si="226"/>
        <v>11979.000000000004</v>
      </c>
      <c r="AM53" s="67">
        <f t="shared" si="225"/>
        <v>11979.000000000004</v>
      </c>
      <c r="AN53" s="67">
        <f t="shared" si="222"/>
        <v>11979.000000000004</v>
      </c>
      <c r="AO53" s="67">
        <f t="shared" si="222"/>
        <v>11979.000000000004</v>
      </c>
      <c r="AP53" s="67">
        <f t="shared" si="222"/>
        <v>11979.000000000004</v>
      </c>
      <c r="AQ53" s="67">
        <f t="shared" si="222"/>
        <v>11979.000000000004</v>
      </c>
      <c r="AR53" s="67">
        <f t="shared" si="222"/>
        <v>11979.000000000004</v>
      </c>
      <c r="AS53" s="67">
        <f t="shared" si="222"/>
        <v>11979.000000000004</v>
      </c>
      <c r="AT53" s="67">
        <f t="shared" si="222"/>
        <v>11979.000000000004</v>
      </c>
      <c r="AU53" s="67">
        <f t="shared" si="222"/>
        <v>11979.000000000004</v>
      </c>
      <c r="AV53" s="67">
        <f t="shared" si="222"/>
        <v>11979.000000000004</v>
      </c>
      <c r="AW53" s="67">
        <f t="shared" si="222"/>
        <v>11979.000000000004</v>
      </c>
      <c r="AX53" s="67">
        <f t="shared" si="222"/>
        <v>17569.200000000008</v>
      </c>
      <c r="AY53" s="67">
        <f t="shared" si="222"/>
        <v>17569.200000000008</v>
      </c>
      <c r="AZ53" s="67">
        <f t="shared" si="222"/>
        <v>17569.200000000008</v>
      </c>
      <c r="BA53" s="67">
        <f t="shared" si="222"/>
        <v>17569.200000000008</v>
      </c>
      <c r="BB53" s="67">
        <f t="shared" si="222"/>
        <v>17569.200000000008</v>
      </c>
      <c r="BC53" s="67">
        <f t="shared" si="222"/>
        <v>17569.200000000008</v>
      </c>
      <c r="BD53" s="67">
        <f t="shared" si="222"/>
        <v>17569.200000000008</v>
      </c>
      <c r="BE53" s="67">
        <f t="shared" si="222"/>
        <v>17569.200000000008</v>
      </c>
      <c r="BF53" s="67">
        <f t="shared" si="222"/>
        <v>17569.200000000008</v>
      </c>
      <c r="BG53" s="67">
        <f t="shared" si="222"/>
        <v>17569.200000000008</v>
      </c>
      <c r="BH53" s="67">
        <f t="shared" si="222"/>
        <v>17569.200000000008</v>
      </c>
      <c r="BI53" s="122">
        <f t="shared" si="222"/>
        <v>17569.200000000008</v>
      </c>
      <c r="BJ53" s="127"/>
      <c r="BK53" s="127"/>
      <c r="BL53" s="127"/>
      <c r="BM53" s="127"/>
      <c r="BN53" s="127"/>
      <c r="BO53" s="127"/>
      <c r="BP53" s="127"/>
      <c r="BQ53" s="127"/>
      <c r="BR53" s="127"/>
      <c r="BS53" s="127"/>
      <c r="BT53" s="127"/>
      <c r="BU53" s="127"/>
      <c r="BV53" s="127"/>
      <c r="BW53" s="127"/>
      <c r="BX53" s="127"/>
      <c r="BY53" s="127"/>
      <c r="BZ53" s="127"/>
      <c r="CA53" s="127"/>
      <c r="CB53" s="127"/>
      <c r="CC53" s="127"/>
      <c r="CD53" s="127"/>
      <c r="CE53" s="127"/>
      <c r="CF53" s="127"/>
      <c r="CG53" s="127"/>
    </row>
    <row r="54" spans="1:102">
      <c r="A54" s="36" t="s">
        <v>99</v>
      </c>
      <c r="B54" s="67">
        <f t="shared" si="220"/>
        <v>0</v>
      </c>
      <c r="C54" s="67">
        <f t="shared" si="226"/>
        <v>0</v>
      </c>
      <c r="D54" s="67">
        <f t="shared" si="226"/>
        <v>0</v>
      </c>
      <c r="E54" s="67">
        <f t="shared" si="226"/>
        <v>0</v>
      </c>
      <c r="F54" s="67">
        <f t="shared" si="226"/>
        <v>0</v>
      </c>
      <c r="G54" s="67">
        <f t="shared" si="226"/>
        <v>0</v>
      </c>
      <c r="H54" s="67">
        <f t="shared" si="226"/>
        <v>0</v>
      </c>
      <c r="I54" s="67">
        <f t="shared" si="226"/>
        <v>0</v>
      </c>
      <c r="J54" s="67">
        <f t="shared" si="226"/>
        <v>0</v>
      </c>
      <c r="K54" s="67">
        <f t="shared" si="226"/>
        <v>0</v>
      </c>
      <c r="L54" s="67">
        <f t="shared" si="226"/>
        <v>0</v>
      </c>
      <c r="M54" s="67">
        <f t="shared" si="226"/>
        <v>0</v>
      </c>
      <c r="N54" s="67">
        <f t="shared" si="226"/>
        <v>0</v>
      </c>
      <c r="O54" s="67">
        <f t="shared" si="226"/>
        <v>0</v>
      </c>
      <c r="P54" s="67">
        <f t="shared" si="226"/>
        <v>0</v>
      </c>
      <c r="Q54" s="67">
        <f t="shared" si="226"/>
        <v>0</v>
      </c>
      <c r="R54" s="67">
        <f t="shared" si="226"/>
        <v>0</v>
      </c>
      <c r="S54" s="67">
        <f t="shared" si="226"/>
        <v>0</v>
      </c>
      <c r="T54" s="67">
        <f t="shared" si="226"/>
        <v>0</v>
      </c>
      <c r="U54" s="67">
        <f t="shared" si="226"/>
        <v>0</v>
      </c>
      <c r="V54" s="67">
        <f t="shared" si="226"/>
        <v>0</v>
      </c>
      <c r="W54" s="67">
        <f t="shared" si="226"/>
        <v>0</v>
      </c>
      <c r="X54" s="67">
        <f t="shared" si="226"/>
        <v>0</v>
      </c>
      <c r="Y54" s="67">
        <f t="shared" si="226"/>
        <v>0</v>
      </c>
      <c r="Z54" s="67">
        <f t="shared" si="226"/>
        <v>1815.0000000000005</v>
      </c>
      <c r="AA54" s="67">
        <f t="shared" si="226"/>
        <v>1815.0000000000005</v>
      </c>
      <c r="AB54" s="67">
        <f t="shared" si="226"/>
        <v>1815.0000000000005</v>
      </c>
      <c r="AC54" s="67">
        <f t="shared" si="226"/>
        <v>1815.0000000000005</v>
      </c>
      <c r="AD54" s="67">
        <f t="shared" si="226"/>
        <v>1815.0000000000005</v>
      </c>
      <c r="AE54" s="67">
        <f t="shared" si="226"/>
        <v>1815.0000000000005</v>
      </c>
      <c r="AF54" s="67">
        <f t="shared" si="226"/>
        <v>1815.0000000000005</v>
      </c>
      <c r="AG54" s="67">
        <f t="shared" si="226"/>
        <v>1815.0000000000005</v>
      </c>
      <c r="AH54" s="67">
        <f t="shared" si="226"/>
        <v>1815.0000000000005</v>
      </c>
      <c r="AI54" s="67">
        <f t="shared" si="226"/>
        <v>1815.0000000000005</v>
      </c>
      <c r="AJ54" s="67">
        <f t="shared" si="226"/>
        <v>1815.0000000000005</v>
      </c>
      <c r="AK54" s="67">
        <f t="shared" si="226"/>
        <v>1815.0000000000005</v>
      </c>
      <c r="AL54" s="67">
        <f t="shared" si="226"/>
        <v>1996.5000000000007</v>
      </c>
      <c r="AM54" s="67">
        <f t="shared" si="225"/>
        <v>1996.5000000000007</v>
      </c>
      <c r="AN54" s="67">
        <f t="shared" si="222"/>
        <v>1996.5000000000007</v>
      </c>
      <c r="AO54" s="67">
        <f t="shared" si="222"/>
        <v>1996.5000000000007</v>
      </c>
      <c r="AP54" s="67">
        <f t="shared" si="222"/>
        <v>1996.5000000000007</v>
      </c>
      <c r="AQ54" s="67">
        <f t="shared" si="222"/>
        <v>1996.5000000000007</v>
      </c>
      <c r="AR54" s="67">
        <f t="shared" si="222"/>
        <v>1996.5000000000007</v>
      </c>
      <c r="AS54" s="67">
        <f t="shared" si="222"/>
        <v>1996.5000000000007</v>
      </c>
      <c r="AT54" s="67">
        <f t="shared" si="222"/>
        <v>1996.5000000000007</v>
      </c>
      <c r="AU54" s="67">
        <f t="shared" si="222"/>
        <v>1996.5000000000007</v>
      </c>
      <c r="AV54" s="67">
        <f t="shared" si="222"/>
        <v>1996.5000000000007</v>
      </c>
      <c r="AW54" s="67">
        <f t="shared" si="222"/>
        <v>1996.5000000000007</v>
      </c>
      <c r="AX54" s="67">
        <f t="shared" si="222"/>
        <v>2196.150000000001</v>
      </c>
      <c r="AY54" s="67">
        <f t="shared" si="222"/>
        <v>2196.150000000001</v>
      </c>
      <c r="AZ54" s="67">
        <f t="shared" si="222"/>
        <v>2196.150000000001</v>
      </c>
      <c r="BA54" s="67">
        <f t="shared" si="222"/>
        <v>2196.150000000001</v>
      </c>
      <c r="BB54" s="67">
        <f t="shared" si="222"/>
        <v>2196.150000000001</v>
      </c>
      <c r="BC54" s="67">
        <f t="shared" si="222"/>
        <v>2196.150000000001</v>
      </c>
      <c r="BD54" s="67">
        <f t="shared" si="222"/>
        <v>2196.150000000001</v>
      </c>
      <c r="BE54" s="67">
        <f t="shared" si="222"/>
        <v>2196.150000000001</v>
      </c>
      <c r="BF54" s="67">
        <f t="shared" si="222"/>
        <v>2196.150000000001</v>
      </c>
      <c r="BG54" s="67">
        <f t="shared" si="222"/>
        <v>2196.150000000001</v>
      </c>
      <c r="BH54" s="67">
        <f t="shared" si="222"/>
        <v>2196.150000000001</v>
      </c>
      <c r="BI54" s="122">
        <f t="shared" si="222"/>
        <v>2196.150000000001</v>
      </c>
      <c r="BJ54" s="127"/>
      <c r="BK54" s="127"/>
      <c r="BL54" s="127"/>
      <c r="BM54" s="127"/>
      <c r="BN54" s="127"/>
      <c r="BO54" s="127"/>
      <c r="BP54" s="127"/>
      <c r="BQ54" s="127"/>
      <c r="BR54" s="127"/>
      <c r="BS54" s="127"/>
      <c r="BT54" s="127"/>
      <c r="BU54" s="127"/>
      <c r="BV54" s="127"/>
      <c r="BW54" s="127"/>
      <c r="BX54" s="127"/>
      <c r="BY54" s="127"/>
      <c r="BZ54" s="127"/>
      <c r="CA54" s="127"/>
      <c r="CB54" s="127"/>
      <c r="CC54" s="127"/>
      <c r="CD54" s="127"/>
      <c r="CE54" s="127"/>
      <c r="CF54" s="127"/>
      <c r="CG54" s="127"/>
    </row>
    <row r="55" spans="1:102" ht="12">
      <c r="A55" s="34" t="s">
        <v>172</v>
      </c>
      <c r="B55" s="67">
        <f t="shared" si="220"/>
        <v>0</v>
      </c>
      <c r="C55" s="67">
        <f t="shared" si="226"/>
        <v>0</v>
      </c>
      <c r="D55" s="67">
        <f t="shared" si="226"/>
        <v>0</v>
      </c>
      <c r="E55" s="67">
        <f t="shared" si="226"/>
        <v>0</v>
      </c>
      <c r="F55" s="67">
        <f t="shared" si="226"/>
        <v>0</v>
      </c>
      <c r="G55" s="67">
        <f t="shared" si="226"/>
        <v>0</v>
      </c>
      <c r="H55" s="67">
        <f t="shared" si="226"/>
        <v>0</v>
      </c>
      <c r="I55" s="67">
        <f t="shared" si="226"/>
        <v>0</v>
      </c>
      <c r="J55" s="67">
        <f t="shared" si="226"/>
        <v>0</v>
      </c>
      <c r="K55" s="67">
        <f t="shared" si="226"/>
        <v>0</v>
      </c>
      <c r="L55" s="67">
        <f t="shared" si="226"/>
        <v>0</v>
      </c>
      <c r="M55" s="67">
        <f t="shared" si="226"/>
        <v>0</v>
      </c>
      <c r="N55" s="67">
        <f t="shared" si="226"/>
        <v>0</v>
      </c>
      <c r="O55" s="67">
        <f t="shared" si="226"/>
        <v>0</v>
      </c>
      <c r="P55" s="67">
        <f t="shared" si="226"/>
        <v>0</v>
      </c>
      <c r="Q55" s="67">
        <f t="shared" si="226"/>
        <v>0</v>
      </c>
      <c r="R55" s="67">
        <f t="shared" si="226"/>
        <v>0</v>
      </c>
      <c r="S55" s="67">
        <f t="shared" si="226"/>
        <v>0</v>
      </c>
      <c r="T55" s="67">
        <f t="shared" si="226"/>
        <v>0</v>
      </c>
      <c r="U55" s="67">
        <f t="shared" si="226"/>
        <v>0</v>
      </c>
      <c r="V55" s="67">
        <f t="shared" si="226"/>
        <v>0</v>
      </c>
      <c r="W55" s="67">
        <f t="shared" si="226"/>
        <v>0</v>
      </c>
      <c r="X55" s="67">
        <f t="shared" si="226"/>
        <v>0</v>
      </c>
      <c r="Y55" s="67">
        <f t="shared" si="226"/>
        <v>0</v>
      </c>
      <c r="Z55" s="67">
        <f t="shared" si="226"/>
        <v>0</v>
      </c>
      <c r="AA55" s="67">
        <f t="shared" si="226"/>
        <v>0</v>
      </c>
      <c r="AB55" s="67">
        <f t="shared" si="226"/>
        <v>0</v>
      </c>
      <c r="AC55" s="67">
        <f t="shared" si="226"/>
        <v>0</v>
      </c>
      <c r="AD55" s="67">
        <f t="shared" si="226"/>
        <v>0</v>
      </c>
      <c r="AE55" s="67">
        <f t="shared" si="226"/>
        <v>0</v>
      </c>
      <c r="AF55" s="67">
        <f t="shared" si="226"/>
        <v>0</v>
      </c>
      <c r="AG55" s="67">
        <f t="shared" si="226"/>
        <v>0</v>
      </c>
      <c r="AH55" s="67">
        <f t="shared" si="226"/>
        <v>0</v>
      </c>
      <c r="AI55" s="67">
        <f t="shared" si="226"/>
        <v>0</v>
      </c>
      <c r="AJ55" s="67">
        <f t="shared" si="226"/>
        <v>0</v>
      </c>
      <c r="AK55" s="67">
        <f t="shared" si="226"/>
        <v>0</v>
      </c>
      <c r="AL55" s="67">
        <f t="shared" si="226"/>
        <v>0</v>
      </c>
      <c r="AM55" s="67">
        <f t="shared" si="225"/>
        <v>0</v>
      </c>
      <c r="AN55" s="67">
        <f t="shared" si="222"/>
        <v>0</v>
      </c>
      <c r="AO55" s="67">
        <f t="shared" si="222"/>
        <v>0</v>
      </c>
      <c r="AP55" s="67">
        <f t="shared" si="222"/>
        <v>0</v>
      </c>
      <c r="AQ55" s="67">
        <f t="shared" si="222"/>
        <v>0</v>
      </c>
      <c r="AR55" s="67">
        <f t="shared" si="222"/>
        <v>0</v>
      </c>
      <c r="AS55" s="67">
        <f t="shared" si="222"/>
        <v>0</v>
      </c>
      <c r="AT55" s="67">
        <f t="shared" ref="AN55:BI57" si="227">AT37*AT20</f>
        <v>0</v>
      </c>
      <c r="AU55" s="67">
        <f t="shared" si="227"/>
        <v>0</v>
      </c>
      <c r="AV55" s="67">
        <f t="shared" si="227"/>
        <v>0</v>
      </c>
      <c r="AW55" s="67">
        <f t="shared" si="227"/>
        <v>0</v>
      </c>
      <c r="AX55" s="67">
        <f t="shared" si="227"/>
        <v>0</v>
      </c>
      <c r="AY55" s="67">
        <f t="shared" si="227"/>
        <v>0</v>
      </c>
      <c r="AZ55" s="67">
        <f t="shared" si="227"/>
        <v>0</v>
      </c>
      <c r="BA55" s="67">
        <f t="shared" si="227"/>
        <v>0</v>
      </c>
      <c r="BB55" s="67">
        <f t="shared" si="227"/>
        <v>0</v>
      </c>
      <c r="BC55" s="67">
        <f t="shared" si="227"/>
        <v>0</v>
      </c>
      <c r="BD55" s="67">
        <f t="shared" si="227"/>
        <v>0</v>
      </c>
      <c r="BE55" s="67">
        <f t="shared" si="227"/>
        <v>0</v>
      </c>
      <c r="BF55" s="67">
        <f t="shared" si="227"/>
        <v>0</v>
      </c>
      <c r="BG55" s="67">
        <f t="shared" si="227"/>
        <v>0</v>
      </c>
      <c r="BH55" s="67">
        <f t="shared" si="227"/>
        <v>0</v>
      </c>
      <c r="BI55" s="122">
        <f t="shared" si="227"/>
        <v>0</v>
      </c>
      <c r="BJ55" s="127"/>
      <c r="BK55" s="127"/>
      <c r="BL55" s="127"/>
      <c r="BM55" s="127"/>
      <c r="BN55" s="127"/>
      <c r="BO55" s="127"/>
      <c r="BP55" s="127"/>
      <c r="BQ55" s="127"/>
      <c r="BR55" s="127"/>
      <c r="BS55" s="127"/>
      <c r="BT55" s="127"/>
      <c r="BU55" s="127"/>
      <c r="BV55" s="127"/>
      <c r="BW55" s="127"/>
      <c r="BX55" s="127"/>
      <c r="BY55" s="127"/>
      <c r="BZ55" s="127"/>
      <c r="CA55" s="127"/>
      <c r="CB55" s="127"/>
      <c r="CC55" s="127"/>
      <c r="CD55" s="127"/>
      <c r="CE55" s="127"/>
      <c r="CF55" s="127"/>
      <c r="CG55" s="127"/>
    </row>
    <row r="56" spans="1:102">
      <c r="A56" s="36" t="s">
        <v>177</v>
      </c>
      <c r="B56" s="67">
        <f t="shared" si="220"/>
        <v>600</v>
      </c>
      <c r="C56" s="67">
        <f t="shared" si="226"/>
        <v>600</v>
      </c>
      <c r="D56" s="67">
        <f t="shared" si="226"/>
        <v>600</v>
      </c>
      <c r="E56" s="67">
        <f t="shared" si="226"/>
        <v>600</v>
      </c>
      <c r="F56" s="67">
        <f t="shared" si="226"/>
        <v>600</v>
      </c>
      <c r="G56" s="67">
        <f t="shared" si="226"/>
        <v>600</v>
      </c>
      <c r="H56" s="67">
        <f t="shared" si="226"/>
        <v>600</v>
      </c>
      <c r="I56" s="67">
        <f t="shared" si="226"/>
        <v>600</v>
      </c>
      <c r="J56" s="67">
        <f t="shared" si="226"/>
        <v>600</v>
      </c>
      <c r="K56" s="67">
        <f t="shared" si="226"/>
        <v>600</v>
      </c>
      <c r="L56" s="67">
        <f t="shared" si="226"/>
        <v>600</v>
      </c>
      <c r="M56" s="67">
        <f t="shared" si="226"/>
        <v>600</v>
      </c>
      <c r="N56" s="67">
        <f t="shared" si="226"/>
        <v>600</v>
      </c>
      <c r="O56" s="67">
        <f t="shared" si="226"/>
        <v>600</v>
      </c>
      <c r="P56" s="67">
        <f t="shared" si="226"/>
        <v>600</v>
      </c>
      <c r="Q56" s="67">
        <f t="shared" si="226"/>
        <v>600</v>
      </c>
      <c r="R56" s="67">
        <f t="shared" si="226"/>
        <v>600</v>
      </c>
      <c r="S56" s="67">
        <f t="shared" si="226"/>
        <v>600</v>
      </c>
      <c r="T56" s="67">
        <f t="shared" si="226"/>
        <v>600</v>
      </c>
      <c r="U56" s="67">
        <f t="shared" si="226"/>
        <v>600</v>
      </c>
      <c r="V56" s="67">
        <f t="shared" si="226"/>
        <v>600</v>
      </c>
      <c r="W56" s="67">
        <f t="shared" si="226"/>
        <v>600</v>
      </c>
      <c r="X56" s="67">
        <f t="shared" si="226"/>
        <v>600</v>
      </c>
      <c r="Y56" s="67">
        <f t="shared" si="226"/>
        <v>600</v>
      </c>
      <c r="Z56" s="67">
        <f t="shared" si="226"/>
        <v>10000</v>
      </c>
      <c r="AA56" s="67">
        <f t="shared" si="226"/>
        <v>10000</v>
      </c>
      <c r="AB56" s="67">
        <f t="shared" si="226"/>
        <v>10000</v>
      </c>
      <c r="AC56" s="67">
        <f t="shared" si="226"/>
        <v>10000</v>
      </c>
      <c r="AD56" s="67">
        <f t="shared" si="226"/>
        <v>10000</v>
      </c>
      <c r="AE56" s="67">
        <f t="shared" si="226"/>
        <v>10000</v>
      </c>
      <c r="AF56" s="67">
        <f t="shared" si="226"/>
        <v>10000</v>
      </c>
      <c r="AG56" s="67">
        <f t="shared" si="226"/>
        <v>10000</v>
      </c>
      <c r="AH56" s="67">
        <f t="shared" si="226"/>
        <v>10000</v>
      </c>
      <c r="AI56" s="67">
        <f t="shared" si="226"/>
        <v>10000</v>
      </c>
      <c r="AJ56" s="67">
        <f t="shared" si="226"/>
        <v>10000</v>
      </c>
      <c r="AK56" s="67">
        <f t="shared" si="226"/>
        <v>10000</v>
      </c>
      <c r="AL56" s="67">
        <f t="shared" si="226"/>
        <v>11000</v>
      </c>
      <c r="AM56" s="67">
        <f t="shared" si="225"/>
        <v>11000</v>
      </c>
      <c r="AN56" s="67">
        <f t="shared" si="227"/>
        <v>11000</v>
      </c>
      <c r="AO56" s="67">
        <f t="shared" si="227"/>
        <v>11000</v>
      </c>
      <c r="AP56" s="67">
        <f t="shared" si="227"/>
        <v>11000</v>
      </c>
      <c r="AQ56" s="67">
        <f t="shared" si="227"/>
        <v>11000</v>
      </c>
      <c r="AR56" s="67">
        <f t="shared" si="227"/>
        <v>11000</v>
      </c>
      <c r="AS56" s="67">
        <f t="shared" si="227"/>
        <v>11000</v>
      </c>
      <c r="AT56" s="67">
        <f t="shared" si="227"/>
        <v>11000</v>
      </c>
      <c r="AU56" s="67">
        <f t="shared" si="227"/>
        <v>11000</v>
      </c>
      <c r="AV56" s="67">
        <f t="shared" si="227"/>
        <v>11000</v>
      </c>
      <c r="AW56" s="67">
        <f t="shared" si="227"/>
        <v>11000</v>
      </c>
      <c r="AX56" s="67">
        <f t="shared" si="227"/>
        <v>12100.000000000002</v>
      </c>
      <c r="AY56" s="67">
        <f t="shared" si="227"/>
        <v>12100.000000000002</v>
      </c>
      <c r="AZ56" s="67">
        <f t="shared" si="227"/>
        <v>12100.000000000002</v>
      </c>
      <c r="BA56" s="67">
        <f t="shared" si="227"/>
        <v>12100.000000000002</v>
      </c>
      <c r="BB56" s="67">
        <f t="shared" si="227"/>
        <v>12100.000000000002</v>
      </c>
      <c r="BC56" s="67">
        <f t="shared" si="227"/>
        <v>12100.000000000002</v>
      </c>
      <c r="BD56" s="67">
        <f t="shared" si="227"/>
        <v>12100.000000000002</v>
      </c>
      <c r="BE56" s="67">
        <f t="shared" si="227"/>
        <v>12100.000000000002</v>
      </c>
      <c r="BF56" s="67">
        <f t="shared" si="227"/>
        <v>12100.000000000002</v>
      </c>
      <c r="BG56" s="67">
        <f t="shared" si="227"/>
        <v>12100.000000000002</v>
      </c>
      <c r="BH56" s="67">
        <f t="shared" si="227"/>
        <v>12100.000000000002</v>
      </c>
      <c r="BI56" s="122">
        <f t="shared" si="227"/>
        <v>12100.000000000002</v>
      </c>
      <c r="BJ56" s="127"/>
      <c r="BK56" s="127"/>
      <c r="BL56" s="127"/>
      <c r="BM56" s="127"/>
      <c r="BN56" s="127"/>
      <c r="BO56" s="127"/>
      <c r="BP56" s="127"/>
      <c r="BQ56" s="127"/>
      <c r="BR56" s="127"/>
      <c r="BS56" s="127"/>
      <c r="BT56" s="127"/>
      <c r="BU56" s="127"/>
      <c r="BV56" s="127"/>
      <c r="BW56" s="127"/>
      <c r="BX56" s="127"/>
      <c r="BY56" s="127"/>
      <c r="BZ56" s="127"/>
      <c r="CA56" s="127"/>
      <c r="CB56" s="127"/>
      <c r="CC56" s="127"/>
      <c r="CD56" s="127"/>
      <c r="CE56" s="127"/>
      <c r="CF56" s="127"/>
      <c r="CG56" s="127"/>
    </row>
    <row r="57" spans="1:102">
      <c r="A57" s="36" t="s">
        <v>74</v>
      </c>
      <c r="B57" s="67">
        <f t="shared" si="220"/>
        <v>7000</v>
      </c>
      <c r="C57" s="67">
        <f t="shared" si="226"/>
        <v>7000</v>
      </c>
      <c r="D57" s="67">
        <f t="shared" si="226"/>
        <v>7000</v>
      </c>
      <c r="E57" s="67">
        <f t="shared" si="226"/>
        <v>7000</v>
      </c>
      <c r="F57" s="67">
        <f t="shared" si="226"/>
        <v>7000</v>
      </c>
      <c r="G57" s="67">
        <f t="shared" si="226"/>
        <v>7000</v>
      </c>
      <c r="H57" s="67">
        <f t="shared" si="226"/>
        <v>7000</v>
      </c>
      <c r="I57" s="67">
        <f t="shared" si="226"/>
        <v>7000</v>
      </c>
      <c r="J57" s="67">
        <f t="shared" si="226"/>
        <v>7000</v>
      </c>
      <c r="K57" s="67">
        <f t="shared" si="226"/>
        <v>7000</v>
      </c>
      <c r="L57" s="67">
        <f t="shared" si="226"/>
        <v>7000</v>
      </c>
      <c r="M57" s="67">
        <f t="shared" si="226"/>
        <v>7000</v>
      </c>
      <c r="N57" s="67">
        <f t="shared" si="226"/>
        <v>7700.0000000000009</v>
      </c>
      <c r="O57" s="67">
        <f t="shared" si="226"/>
        <v>7700.0000000000009</v>
      </c>
      <c r="P57" s="67">
        <f t="shared" si="226"/>
        <v>7700.0000000000009</v>
      </c>
      <c r="Q57" s="67">
        <f t="shared" si="226"/>
        <v>7700.0000000000009</v>
      </c>
      <c r="R57" s="67">
        <f t="shared" si="226"/>
        <v>7700.0000000000009</v>
      </c>
      <c r="S57" s="67">
        <f t="shared" si="226"/>
        <v>7700.0000000000009</v>
      </c>
      <c r="T57" s="67">
        <f t="shared" si="226"/>
        <v>7700.0000000000009</v>
      </c>
      <c r="U57" s="67">
        <f t="shared" si="226"/>
        <v>7700.0000000000009</v>
      </c>
      <c r="V57" s="67">
        <f t="shared" si="226"/>
        <v>7700.0000000000009</v>
      </c>
      <c r="W57" s="67">
        <f t="shared" si="226"/>
        <v>7700.0000000000009</v>
      </c>
      <c r="X57" s="67">
        <f t="shared" ref="C57:AL58" si="228">X39*X22</f>
        <v>7700.0000000000009</v>
      </c>
      <c r="Y57" s="67">
        <f t="shared" si="228"/>
        <v>7700.0000000000009</v>
      </c>
      <c r="Z57" s="67">
        <f t="shared" si="228"/>
        <v>8470.0000000000018</v>
      </c>
      <c r="AA57" s="67">
        <f t="shared" si="228"/>
        <v>8470.0000000000018</v>
      </c>
      <c r="AB57" s="67">
        <f t="shared" si="228"/>
        <v>8470.0000000000018</v>
      </c>
      <c r="AC57" s="67">
        <f t="shared" si="228"/>
        <v>8470.0000000000018</v>
      </c>
      <c r="AD57" s="67">
        <f t="shared" si="228"/>
        <v>8470.0000000000018</v>
      </c>
      <c r="AE57" s="67">
        <f t="shared" si="228"/>
        <v>8470.0000000000018</v>
      </c>
      <c r="AF57" s="67">
        <f t="shared" si="228"/>
        <v>8470.0000000000018</v>
      </c>
      <c r="AG57" s="67">
        <f t="shared" si="228"/>
        <v>8470.0000000000018</v>
      </c>
      <c r="AH57" s="67">
        <f t="shared" si="228"/>
        <v>8470.0000000000018</v>
      </c>
      <c r="AI57" s="67">
        <f t="shared" si="228"/>
        <v>8470.0000000000018</v>
      </c>
      <c r="AJ57" s="67">
        <f t="shared" si="228"/>
        <v>8470.0000000000018</v>
      </c>
      <c r="AK57" s="67">
        <f t="shared" si="228"/>
        <v>8470.0000000000018</v>
      </c>
      <c r="AL57" s="67">
        <f t="shared" si="228"/>
        <v>18634.000000000007</v>
      </c>
      <c r="AM57" s="67">
        <f t="shared" si="225"/>
        <v>18634.000000000007</v>
      </c>
      <c r="AN57" s="67">
        <f t="shared" si="227"/>
        <v>18634.000000000007</v>
      </c>
      <c r="AO57" s="67">
        <f t="shared" si="227"/>
        <v>18634.000000000007</v>
      </c>
      <c r="AP57" s="67">
        <f t="shared" si="227"/>
        <v>18634.000000000007</v>
      </c>
      <c r="AQ57" s="67">
        <f t="shared" si="227"/>
        <v>18634.000000000007</v>
      </c>
      <c r="AR57" s="67">
        <f t="shared" si="227"/>
        <v>18634.000000000007</v>
      </c>
      <c r="AS57" s="67">
        <f t="shared" si="227"/>
        <v>18634.000000000007</v>
      </c>
      <c r="AT57" s="67">
        <f t="shared" si="227"/>
        <v>18634.000000000007</v>
      </c>
      <c r="AU57" s="67">
        <f t="shared" si="227"/>
        <v>18634.000000000007</v>
      </c>
      <c r="AV57" s="67">
        <f t="shared" si="227"/>
        <v>18634.000000000007</v>
      </c>
      <c r="AW57" s="67">
        <f t="shared" si="227"/>
        <v>18634.000000000007</v>
      </c>
      <c r="AX57" s="67">
        <f t="shared" si="227"/>
        <v>40994.800000000017</v>
      </c>
      <c r="AY57" s="67">
        <f t="shared" si="227"/>
        <v>40994.800000000017</v>
      </c>
      <c r="AZ57" s="67">
        <f t="shared" si="227"/>
        <v>40994.800000000017</v>
      </c>
      <c r="BA57" s="67">
        <f t="shared" si="227"/>
        <v>40994.800000000017</v>
      </c>
      <c r="BB57" s="67">
        <f t="shared" si="227"/>
        <v>40994.800000000017</v>
      </c>
      <c r="BC57" s="67">
        <f t="shared" si="227"/>
        <v>40994.800000000017</v>
      </c>
      <c r="BD57" s="67">
        <f t="shared" si="227"/>
        <v>40994.800000000017</v>
      </c>
      <c r="BE57" s="67">
        <f t="shared" si="227"/>
        <v>40994.800000000017</v>
      </c>
      <c r="BF57" s="67">
        <f t="shared" si="227"/>
        <v>40994.800000000017</v>
      </c>
      <c r="BG57" s="67">
        <f t="shared" si="227"/>
        <v>40994.800000000017</v>
      </c>
      <c r="BH57" s="67">
        <f t="shared" si="227"/>
        <v>40994.800000000017</v>
      </c>
      <c r="BI57" s="122">
        <f t="shared" si="227"/>
        <v>40994.800000000017</v>
      </c>
      <c r="BJ57" s="127"/>
      <c r="BK57" s="127"/>
      <c r="BL57" s="127"/>
      <c r="BM57" s="127"/>
      <c r="BN57" s="127"/>
      <c r="BO57" s="127"/>
      <c r="BP57" s="127"/>
      <c r="BQ57" s="127"/>
      <c r="BR57" s="127"/>
      <c r="BS57" s="127"/>
      <c r="BT57" s="127"/>
      <c r="BU57" s="127"/>
      <c r="BV57" s="127"/>
      <c r="BW57" s="127"/>
      <c r="BX57" s="127"/>
      <c r="BY57" s="127"/>
      <c r="BZ57" s="127"/>
      <c r="CA57" s="127"/>
      <c r="CB57" s="127"/>
      <c r="CC57" s="127"/>
      <c r="CD57" s="127"/>
      <c r="CE57" s="127"/>
      <c r="CF57" s="127"/>
      <c r="CG57" s="127"/>
    </row>
    <row r="58" spans="1:102">
      <c r="A58" s="36" t="s">
        <v>99</v>
      </c>
      <c r="B58" s="67">
        <f t="shared" si="220"/>
        <v>0</v>
      </c>
      <c r="C58" s="67">
        <f t="shared" si="228"/>
        <v>0</v>
      </c>
      <c r="D58" s="67">
        <f t="shared" si="228"/>
        <v>0</v>
      </c>
      <c r="E58" s="67">
        <f t="shared" si="228"/>
        <v>0</v>
      </c>
      <c r="F58" s="67">
        <f t="shared" si="228"/>
        <v>0</v>
      </c>
      <c r="G58" s="67">
        <f t="shared" si="228"/>
        <v>0</v>
      </c>
      <c r="H58" s="67">
        <f t="shared" si="228"/>
        <v>0</v>
      </c>
      <c r="I58" s="67">
        <f t="shared" si="228"/>
        <v>0</v>
      </c>
      <c r="J58" s="67">
        <f t="shared" si="228"/>
        <v>0</v>
      </c>
      <c r="K58" s="67">
        <f t="shared" si="228"/>
        <v>0</v>
      </c>
      <c r="L58" s="67">
        <f t="shared" si="228"/>
        <v>0</v>
      </c>
      <c r="M58" s="67">
        <f t="shared" si="228"/>
        <v>0</v>
      </c>
      <c r="N58" s="67">
        <f t="shared" si="228"/>
        <v>0</v>
      </c>
      <c r="O58" s="67">
        <f t="shared" si="228"/>
        <v>0</v>
      </c>
      <c r="P58" s="67">
        <f t="shared" si="228"/>
        <v>0</v>
      </c>
      <c r="Q58" s="67">
        <f t="shared" si="228"/>
        <v>0</v>
      </c>
      <c r="R58" s="67">
        <f t="shared" si="228"/>
        <v>0</v>
      </c>
      <c r="S58" s="67">
        <f t="shared" si="228"/>
        <v>0</v>
      </c>
      <c r="T58" s="67">
        <f t="shared" si="228"/>
        <v>0</v>
      </c>
      <c r="U58" s="67">
        <f t="shared" si="228"/>
        <v>0</v>
      </c>
      <c r="V58" s="67">
        <f t="shared" si="228"/>
        <v>0</v>
      </c>
      <c r="W58" s="67">
        <f t="shared" si="228"/>
        <v>0</v>
      </c>
      <c r="X58" s="67">
        <f t="shared" si="228"/>
        <v>0</v>
      </c>
      <c r="Y58" s="67">
        <f t="shared" si="228"/>
        <v>0</v>
      </c>
      <c r="Z58" s="67">
        <f t="shared" si="228"/>
        <v>0</v>
      </c>
      <c r="AA58" s="67">
        <f t="shared" si="228"/>
        <v>0</v>
      </c>
      <c r="AB58" s="67">
        <f t="shared" si="228"/>
        <v>0</v>
      </c>
      <c r="AC58" s="67">
        <f t="shared" si="228"/>
        <v>0</v>
      </c>
      <c r="AD58" s="67">
        <f t="shared" si="228"/>
        <v>0</v>
      </c>
      <c r="AE58" s="67">
        <f t="shared" si="228"/>
        <v>0</v>
      </c>
      <c r="AF58" s="67">
        <f t="shared" si="228"/>
        <v>0</v>
      </c>
      <c r="AG58" s="67">
        <f t="shared" si="228"/>
        <v>0</v>
      </c>
      <c r="AH58" s="67">
        <f t="shared" si="228"/>
        <v>0</v>
      </c>
      <c r="AI58" s="67">
        <f t="shared" si="228"/>
        <v>0</v>
      </c>
      <c r="AJ58" s="67">
        <f t="shared" si="228"/>
        <v>0</v>
      </c>
      <c r="AK58" s="67">
        <f t="shared" si="228"/>
        <v>0</v>
      </c>
      <c r="AL58" s="67">
        <f t="shared" si="228"/>
        <v>1996.5000000000007</v>
      </c>
      <c r="AM58" s="67">
        <f t="shared" ref="AM58:BI58" si="229">AM40*AM23</f>
        <v>1996.5000000000007</v>
      </c>
      <c r="AN58" s="67">
        <f t="shared" si="229"/>
        <v>1996.5000000000007</v>
      </c>
      <c r="AO58" s="67">
        <f t="shared" si="229"/>
        <v>1996.5000000000007</v>
      </c>
      <c r="AP58" s="67">
        <f t="shared" si="229"/>
        <v>1996.5000000000007</v>
      </c>
      <c r="AQ58" s="67">
        <f t="shared" si="229"/>
        <v>1996.5000000000007</v>
      </c>
      <c r="AR58" s="67">
        <f t="shared" si="229"/>
        <v>1996.5000000000007</v>
      </c>
      <c r="AS58" s="67">
        <f t="shared" si="229"/>
        <v>1996.5000000000007</v>
      </c>
      <c r="AT58" s="67">
        <f t="shared" si="229"/>
        <v>1996.5000000000007</v>
      </c>
      <c r="AU58" s="67">
        <f t="shared" si="229"/>
        <v>1996.5000000000007</v>
      </c>
      <c r="AV58" s="67">
        <f t="shared" si="229"/>
        <v>1996.5000000000007</v>
      </c>
      <c r="AW58" s="67">
        <f t="shared" si="229"/>
        <v>1996.5000000000007</v>
      </c>
      <c r="AX58" s="67">
        <f t="shared" si="229"/>
        <v>2196.150000000001</v>
      </c>
      <c r="AY58" s="67">
        <f t="shared" si="229"/>
        <v>2196.150000000001</v>
      </c>
      <c r="AZ58" s="67">
        <f t="shared" si="229"/>
        <v>2196.150000000001</v>
      </c>
      <c r="BA58" s="67">
        <f t="shared" si="229"/>
        <v>2196.150000000001</v>
      </c>
      <c r="BB58" s="67">
        <f t="shared" si="229"/>
        <v>2196.150000000001</v>
      </c>
      <c r="BC58" s="67">
        <f t="shared" si="229"/>
        <v>2196.150000000001</v>
      </c>
      <c r="BD58" s="67">
        <f t="shared" si="229"/>
        <v>2196.150000000001</v>
      </c>
      <c r="BE58" s="67">
        <f t="shared" si="229"/>
        <v>2196.150000000001</v>
      </c>
      <c r="BF58" s="67">
        <f t="shared" si="229"/>
        <v>2196.150000000001</v>
      </c>
      <c r="BG58" s="67">
        <f t="shared" si="229"/>
        <v>2196.150000000001</v>
      </c>
      <c r="BH58" s="67">
        <f t="shared" si="229"/>
        <v>2196.150000000001</v>
      </c>
      <c r="BI58" s="122">
        <f t="shared" si="229"/>
        <v>2196.150000000001</v>
      </c>
      <c r="BJ58" s="127"/>
      <c r="BK58" s="127"/>
      <c r="BL58" s="127"/>
      <c r="BM58" s="127"/>
      <c r="BN58" s="127"/>
      <c r="BO58" s="127"/>
      <c r="BP58" s="127"/>
      <c r="BQ58" s="127"/>
      <c r="BR58" s="127"/>
      <c r="BS58" s="127"/>
      <c r="BT58" s="127"/>
      <c r="BU58" s="127"/>
      <c r="BV58" s="127"/>
      <c r="BW58" s="127"/>
      <c r="BX58" s="127"/>
      <c r="BY58" s="127"/>
      <c r="BZ58" s="127"/>
      <c r="CA58" s="127"/>
      <c r="CB58" s="127"/>
      <c r="CC58" s="127"/>
      <c r="CD58" s="127"/>
      <c r="CE58" s="127"/>
      <c r="CF58" s="127"/>
      <c r="CG58" s="127"/>
    </row>
    <row r="60" spans="1:102" s="66" customFormat="1" ht="12">
      <c r="A60" s="65" t="s">
        <v>101</v>
      </c>
      <c r="B60" s="57">
        <f>SUM(B43:B58)</f>
        <v>79200</v>
      </c>
      <c r="C60" s="57">
        <f t="shared" ref="C60:BI60" si="230">SUM(C43:C58)</f>
        <v>79200</v>
      </c>
      <c r="D60" s="57">
        <f t="shared" si="230"/>
        <v>79200</v>
      </c>
      <c r="E60" s="57">
        <f t="shared" si="230"/>
        <v>79200</v>
      </c>
      <c r="F60" s="57">
        <f t="shared" si="230"/>
        <v>79200</v>
      </c>
      <c r="G60" s="57">
        <f t="shared" si="230"/>
        <v>79200</v>
      </c>
      <c r="H60" s="57">
        <f t="shared" si="230"/>
        <v>79200</v>
      </c>
      <c r="I60" s="57">
        <f t="shared" si="230"/>
        <v>79200</v>
      </c>
      <c r="J60" s="57">
        <f t="shared" si="230"/>
        <v>79200</v>
      </c>
      <c r="K60" s="57">
        <f t="shared" si="230"/>
        <v>79200</v>
      </c>
      <c r="L60" s="57">
        <f t="shared" si="230"/>
        <v>79200</v>
      </c>
      <c r="M60" s="57">
        <f t="shared" si="230"/>
        <v>79200</v>
      </c>
      <c r="N60" s="57">
        <f t="shared" si="230"/>
        <v>82200</v>
      </c>
      <c r="O60" s="57">
        <f t="shared" si="230"/>
        <v>82200</v>
      </c>
      <c r="P60" s="57">
        <f t="shared" si="230"/>
        <v>82200</v>
      </c>
      <c r="Q60" s="57">
        <f t="shared" si="230"/>
        <v>82200</v>
      </c>
      <c r="R60" s="57">
        <f t="shared" si="230"/>
        <v>82200</v>
      </c>
      <c r="S60" s="57">
        <f t="shared" si="230"/>
        <v>82200</v>
      </c>
      <c r="T60" s="57">
        <f t="shared" si="230"/>
        <v>82200</v>
      </c>
      <c r="U60" s="57">
        <f t="shared" si="230"/>
        <v>82200</v>
      </c>
      <c r="V60" s="57">
        <f t="shared" si="230"/>
        <v>82200</v>
      </c>
      <c r="W60" s="57">
        <f t="shared" si="230"/>
        <v>82200</v>
      </c>
      <c r="X60" s="57">
        <f t="shared" si="230"/>
        <v>82200</v>
      </c>
      <c r="Y60" s="57">
        <f t="shared" si="230"/>
        <v>82200</v>
      </c>
      <c r="Z60" s="57">
        <f t="shared" si="230"/>
        <v>112330</v>
      </c>
      <c r="AA60" s="57">
        <f t="shared" si="230"/>
        <v>112330</v>
      </c>
      <c r="AB60" s="57">
        <f t="shared" si="230"/>
        <v>112330</v>
      </c>
      <c r="AC60" s="57">
        <f t="shared" si="230"/>
        <v>112330</v>
      </c>
      <c r="AD60" s="57">
        <f t="shared" si="230"/>
        <v>112330</v>
      </c>
      <c r="AE60" s="57">
        <f t="shared" si="230"/>
        <v>112330</v>
      </c>
      <c r="AF60" s="57">
        <f t="shared" si="230"/>
        <v>112330</v>
      </c>
      <c r="AG60" s="57">
        <f t="shared" si="230"/>
        <v>112330</v>
      </c>
      <c r="AH60" s="57">
        <f t="shared" si="230"/>
        <v>112330</v>
      </c>
      <c r="AI60" s="57">
        <f t="shared" si="230"/>
        <v>112330</v>
      </c>
      <c r="AJ60" s="57">
        <f t="shared" si="230"/>
        <v>112330</v>
      </c>
      <c r="AK60" s="57">
        <f t="shared" si="230"/>
        <v>112330</v>
      </c>
      <c r="AL60" s="57">
        <f t="shared" si="230"/>
        <v>138469.50000000003</v>
      </c>
      <c r="AM60" s="57">
        <f t="shared" si="230"/>
        <v>138469.50000000003</v>
      </c>
      <c r="AN60" s="57">
        <f t="shared" si="230"/>
        <v>138469.50000000003</v>
      </c>
      <c r="AO60" s="57">
        <f t="shared" si="230"/>
        <v>138469.50000000003</v>
      </c>
      <c r="AP60" s="57">
        <f t="shared" si="230"/>
        <v>138469.50000000003</v>
      </c>
      <c r="AQ60" s="57">
        <f t="shared" si="230"/>
        <v>138469.50000000003</v>
      </c>
      <c r="AR60" s="57">
        <f t="shared" si="230"/>
        <v>138469.50000000003</v>
      </c>
      <c r="AS60" s="57">
        <f t="shared" si="230"/>
        <v>138469.50000000003</v>
      </c>
      <c r="AT60" s="57">
        <f t="shared" si="230"/>
        <v>138469.50000000003</v>
      </c>
      <c r="AU60" s="57">
        <f t="shared" si="230"/>
        <v>138469.50000000003</v>
      </c>
      <c r="AV60" s="57">
        <f t="shared" si="230"/>
        <v>138469.50000000003</v>
      </c>
      <c r="AW60" s="57">
        <f t="shared" si="230"/>
        <v>138469.50000000003</v>
      </c>
      <c r="AX60" s="57">
        <f t="shared" si="230"/>
        <v>176806.15000000005</v>
      </c>
      <c r="AY60" s="57">
        <f t="shared" si="230"/>
        <v>176806.15000000005</v>
      </c>
      <c r="AZ60" s="57">
        <f t="shared" si="230"/>
        <v>176806.15000000005</v>
      </c>
      <c r="BA60" s="57">
        <f t="shared" si="230"/>
        <v>176806.15000000005</v>
      </c>
      <c r="BB60" s="57">
        <f t="shared" si="230"/>
        <v>176806.15000000005</v>
      </c>
      <c r="BC60" s="57">
        <f t="shared" si="230"/>
        <v>176806.15000000005</v>
      </c>
      <c r="BD60" s="57">
        <f t="shared" si="230"/>
        <v>176806.15000000005</v>
      </c>
      <c r="BE60" s="57">
        <f t="shared" si="230"/>
        <v>176806.15000000005</v>
      </c>
      <c r="BF60" s="57">
        <f t="shared" si="230"/>
        <v>176806.15000000005</v>
      </c>
      <c r="BG60" s="57">
        <f t="shared" si="230"/>
        <v>176806.15000000005</v>
      </c>
      <c r="BH60" s="57">
        <f t="shared" si="230"/>
        <v>176806.15000000005</v>
      </c>
      <c r="BI60" s="57">
        <f t="shared" si="230"/>
        <v>176806.15000000005</v>
      </c>
      <c r="BJ60" s="128"/>
      <c r="BK60" s="128"/>
      <c r="BL60" s="128"/>
      <c r="BM60" s="128"/>
      <c r="BN60" s="128"/>
      <c r="BO60" s="128"/>
      <c r="BP60" s="128"/>
      <c r="BQ60" s="128"/>
      <c r="BR60" s="128"/>
      <c r="BS60" s="128"/>
      <c r="BT60" s="128"/>
      <c r="BU60" s="128"/>
      <c r="BV60" s="128"/>
      <c r="BW60" s="128"/>
      <c r="BX60" s="128"/>
      <c r="BY60" s="128"/>
      <c r="BZ60" s="128"/>
      <c r="CA60" s="128"/>
      <c r="CB60" s="128"/>
      <c r="CC60" s="128"/>
      <c r="CD60" s="128"/>
      <c r="CE60" s="128"/>
      <c r="CF60" s="128"/>
      <c r="CG60" s="128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</row>
    <row r="63" spans="1:102" ht="13.2">
      <c r="A63" s="202" t="s">
        <v>201</v>
      </c>
      <c r="B63" s="203" t="s">
        <v>104</v>
      </c>
      <c r="C63" s="203" t="s">
        <v>105</v>
      </c>
      <c r="D63" s="203" t="s">
        <v>106</v>
      </c>
      <c r="E63" s="203" t="s">
        <v>107</v>
      </c>
      <c r="F63" s="203" t="s">
        <v>108</v>
      </c>
    </row>
    <row r="64" spans="1:102" ht="12">
      <c r="A64" s="204" t="s">
        <v>83</v>
      </c>
      <c r="B64" s="127"/>
      <c r="C64" s="127"/>
      <c r="D64" s="127"/>
      <c r="E64" s="127"/>
      <c r="F64" s="127"/>
    </row>
    <row r="65" spans="1:10">
      <c r="A65" s="205" t="s">
        <v>86</v>
      </c>
      <c r="B65" s="127">
        <f>SUM(B44:M44)</f>
        <v>96000</v>
      </c>
      <c r="C65" s="127">
        <f>SUM(N44:Y44)</f>
        <v>48000</v>
      </c>
      <c r="D65" s="127">
        <f>SUM(Z44:AK44)</f>
        <v>48000</v>
      </c>
      <c r="E65" s="127">
        <f>SUM(AL44:AW44)</f>
        <v>48000</v>
      </c>
      <c r="F65" s="127">
        <f>SUM(AX44:BI44)</f>
        <v>48000</v>
      </c>
    </row>
    <row r="66" spans="1:10" ht="12">
      <c r="A66" s="204" t="s">
        <v>173</v>
      </c>
      <c r="B66" s="127">
        <f t="shared" ref="B66:B79" si="231">SUM(B45:M45)</f>
        <v>0</v>
      </c>
      <c r="C66" s="127">
        <f t="shared" ref="C66:C79" si="232">SUM(N45:Y45)</f>
        <v>0</v>
      </c>
      <c r="D66" s="127">
        <f t="shared" ref="D66:D79" si="233">SUM(Z45:AK45)</f>
        <v>0</v>
      </c>
      <c r="E66" s="127">
        <f t="shared" ref="E66:E79" si="234">SUM(AL45:AW45)</f>
        <v>0</v>
      </c>
      <c r="F66" s="127">
        <f t="shared" ref="F66:F79" si="235">SUM(AX45:BI45)</f>
        <v>0</v>
      </c>
    </row>
    <row r="67" spans="1:10">
      <c r="A67" s="205" t="s">
        <v>175</v>
      </c>
      <c r="B67" s="127">
        <f t="shared" si="231"/>
        <v>7200</v>
      </c>
      <c r="C67" s="127">
        <f t="shared" si="232"/>
        <v>7200</v>
      </c>
      <c r="D67" s="127">
        <f t="shared" si="233"/>
        <v>120000</v>
      </c>
      <c r="E67" s="127">
        <f t="shared" si="234"/>
        <v>132000</v>
      </c>
      <c r="F67" s="127">
        <f t="shared" si="235"/>
        <v>145200.00000000003</v>
      </c>
      <c r="G67" s="68">
        <v>4367.4885440415992</v>
      </c>
      <c r="H67" s="68"/>
      <c r="I67" s="68"/>
      <c r="J67" s="68"/>
    </row>
    <row r="68" spans="1:10">
      <c r="A68" s="205" t="s">
        <v>174</v>
      </c>
      <c r="B68" s="127">
        <f t="shared" si="231"/>
        <v>240000</v>
      </c>
      <c r="C68" s="127">
        <f t="shared" si="232"/>
        <v>264000</v>
      </c>
      <c r="D68" s="127">
        <f t="shared" si="233"/>
        <v>290400.00000000006</v>
      </c>
      <c r="E68" s="127">
        <f t="shared" si="234"/>
        <v>319440.00000000006</v>
      </c>
      <c r="F68" s="127">
        <f t="shared" si="235"/>
        <v>351384.00000000006</v>
      </c>
      <c r="G68" s="68">
        <v>5149.4541482959994</v>
      </c>
      <c r="H68" s="68"/>
      <c r="I68" s="68"/>
      <c r="J68" s="68"/>
    </row>
    <row r="69" spans="1:10">
      <c r="A69" s="205" t="s">
        <v>178</v>
      </c>
      <c r="B69" s="127">
        <f t="shared" si="231"/>
        <v>36000</v>
      </c>
      <c r="C69" s="127">
        <f t="shared" si="232"/>
        <v>39600.000000000007</v>
      </c>
      <c r="D69" s="127">
        <f t="shared" si="233"/>
        <v>43560.000000000007</v>
      </c>
      <c r="E69" s="127">
        <f t="shared" si="234"/>
        <v>47916.000000000007</v>
      </c>
      <c r="F69" s="127">
        <f t="shared" si="235"/>
        <v>52707.600000000028</v>
      </c>
      <c r="G69" s="68">
        <v>2802.7619750479994</v>
      </c>
      <c r="H69" s="68"/>
      <c r="I69" s="68"/>
      <c r="J69" s="68"/>
    </row>
    <row r="70" spans="1:10">
      <c r="A70" s="205" t="s">
        <v>99</v>
      </c>
      <c r="B70" s="127">
        <f t="shared" si="231"/>
        <v>0</v>
      </c>
      <c r="C70" s="127">
        <f t="shared" si="232"/>
        <v>0</v>
      </c>
      <c r="D70" s="127">
        <f t="shared" si="233"/>
        <v>21780.000000000004</v>
      </c>
      <c r="E70" s="127">
        <f t="shared" si="234"/>
        <v>23958.000000000004</v>
      </c>
      <c r="F70" s="127">
        <f t="shared" si="235"/>
        <v>26353.800000000014</v>
      </c>
      <c r="G70" s="68">
        <v>10587.220159947201</v>
      </c>
      <c r="H70" s="68"/>
      <c r="I70" s="68"/>
      <c r="J70" s="68"/>
    </row>
    <row r="71" spans="1:10" ht="12">
      <c r="A71" s="204" t="s">
        <v>171</v>
      </c>
      <c r="B71" s="127">
        <f t="shared" si="231"/>
        <v>0</v>
      </c>
      <c r="C71" s="127">
        <f t="shared" si="232"/>
        <v>0</v>
      </c>
      <c r="D71" s="127">
        <f t="shared" si="233"/>
        <v>0</v>
      </c>
      <c r="E71" s="127">
        <f t="shared" si="234"/>
        <v>0</v>
      </c>
      <c r="F71" s="127">
        <f t="shared" si="235"/>
        <v>0</v>
      </c>
      <c r="G71" s="68">
        <v>11665.287110399999</v>
      </c>
      <c r="H71" s="68"/>
      <c r="I71" s="68"/>
      <c r="J71" s="68"/>
    </row>
    <row r="72" spans="1:10">
      <c r="A72" s="205" t="s">
        <v>176</v>
      </c>
      <c r="B72" s="127">
        <f t="shared" si="231"/>
        <v>240000</v>
      </c>
      <c r="C72" s="127">
        <f t="shared" si="232"/>
        <v>264000</v>
      </c>
      <c r="D72" s="127">
        <f t="shared" si="233"/>
        <v>290400.00000000006</v>
      </c>
      <c r="E72" s="127">
        <f t="shared" si="234"/>
        <v>319440.00000000006</v>
      </c>
      <c r="F72" s="127">
        <f t="shared" si="235"/>
        <v>351384.00000000006</v>
      </c>
      <c r="G72" s="68">
        <v>11665.287110399999</v>
      </c>
      <c r="H72" s="68"/>
      <c r="I72" s="68"/>
      <c r="J72" s="68"/>
    </row>
    <row r="73" spans="1:10">
      <c r="A73" s="205" t="s">
        <v>179</v>
      </c>
      <c r="B73" s="127">
        <f t="shared" si="231"/>
        <v>168000</v>
      </c>
      <c r="C73" s="127">
        <f t="shared" si="232"/>
        <v>184800.00000000003</v>
      </c>
      <c r="D73" s="127">
        <f t="shared" si="233"/>
        <v>203280.00000000003</v>
      </c>
      <c r="E73" s="127">
        <f t="shared" si="234"/>
        <v>223608.00000000003</v>
      </c>
      <c r="F73" s="127">
        <f t="shared" si="235"/>
        <v>245968.80000000016</v>
      </c>
      <c r="G73" s="68">
        <v>3268.426601744</v>
      </c>
      <c r="H73" s="68"/>
      <c r="I73" s="68"/>
      <c r="J73" s="68"/>
    </row>
    <row r="74" spans="1:10">
      <c r="A74" s="205" t="s">
        <v>72</v>
      </c>
      <c r="B74" s="127">
        <f t="shared" si="231"/>
        <v>72000</v>
      </c>
      <c r="C74" s="127">
        <f t="shared" si="232"/>
        <v>79200.000000000015</v>
      </c>
      <c r="D74" s="127">
        <f t="shared" si="233"/>
        <v>87120.000000000015</v>
      </c>
      <c r="E74" s="127">
        <f t="shared" si="234"/>
        <v>143748.00000000003</v>
      </c>
      <c r="F74" s="127">
        <f t="shared" si="235"/>
        <v>210830.40000000011</v>
      </c>
      <c r="G74" s="68">
        <v>8257.5461761200004</v>
      </c>
      <c r="H74" s="68"/>
      <c r="I74" s="68"/>
      <c r="J74" s="68"/>
    </row>
    <row r="75" spans="1:10">
      <c r="A75" s="205" t="s">
        <v>99</v>
      </c>
      <c r="B75" s="127">
        <f t="shared" si="231"/>
        <v>0</v>
      </c>
      <c r="C75" s="127">
        <f t="shared" si="232"/>
        <v>0</v>
      </c>
      <c r="D75" s="127">
        <f t="shared" si="233"/>
        <v>21780.000000000004</v>
      </c>
      <c r="E75" s="127">
        <f t="shared" si="234"/>
        <v>23958.000000000004</v>
      </c>
      <c r="F75" s="127">
        <f t="shared" si="235"/>
        <v>26353.800000000014</v>
      </c>
      <c r="G75" s="68">
        <v>1212.6848686975998</v>
      </c>
      <c r="H75" s="68"/>
      <c r="I75" s="68"/>
      <c r="J75" s="68"/>
    </row>
    <row r="76" spans="1:10" ht="12">
      <c r="A76" s="204" t="s">
        <v>172</v>
      </c>
      <c r="B76" s="127">
        <f t="shared" si="231"/>
        <v>0</v>
      </c>
      <c r="C76" s="127">
        <f t="shared" si="232"/>
        <v>0</v>
      </c>
      <c r="D76" s="127">
        <f t="shared" si="233"/>
        <v>0</v>
      </c>
      <c r="E76" s="127">
        <f t="shared" si="234"/>
        <v>0</v>
      </c>
      <c r="F76" s="127">
        <f t="shared" si="235"/>
        <v>0</v>
      </c>
      <c r="G76" s="68"/>
      <c r="H76" s="68"/>
      <c r="I76" s="68"/>
      <c r="J76" s="68"/>
    </row>
    <row r="77" spans="1:10">
      <c r="A77" s="205" t="s">
        <v>177</v>
      </c>
      <c r="B77" s="127">
        <f t="shared" si="231"/>
        <v>7200</v>
      </c>
      <c r="C77" s="127">
        <f t="shared" si="232"/>
        <v>7200</v>
      </c>
      <c r="D77" s="127">
        <f t="shared" si="233"/>
        <v>120000</v>
      </c>
      <c r="E77" s="127">
        <f t="shared" si="234"/>
        <v>132000</v>
      </c>
      <c r="F77" s="127">
        <f t="shared" si="235"/>
        <v>145200.00000000003</v>
      </c>
    </row>
    <row r="78" spans="1:10">
      <c r="A78" s="205" t="s">
        <v>74</v>
      </c>
      <c r="B78" s="127">
        <f t="shared" si="231"/>
        <v>84000</v>
      </c>
      <c r="C78" s="127">
        <f t="shared" si="232"/>
        <v>92400.000000000015</v>
      </c>
      <c r="D78" s="127">
        <f t="shared" si="233"/>
        <v>101640.00000000001</v>
      </c>
      <c r="E78" s="127">
        <f t="shared" si="234"/>
        <v>223608.00000000003</v>
      </c>
      <c r="F78" s="127">
        <f t="shared" si="235"/>
        <v>491937.60000000033</v>
      </c>
    </row>
    <row r="79" spans="1:10">
      <c r="A79" s="205" t="s">
        <v>99</v>
      </c>
      <c r="B79" s="127">
        <f t="shared" si="231"/>
        <v>0</v>
      </c>
      <c r="C79" s="127">
        <f t="shared" si="232"/>
        <v>0</v>
      </c>
      <c r="D79" s="127">
        <f t="shared" si="233"/>
        <v>0</v>
      </c>
      <c r="E79" s="127">
        <f t="shared" si="234"/>
        <v>23958.000000000004</v>
      </c>
      <c r="F79" s="127">
        <f t="shared" si="235"/>
        <v>26353.800000000014</v>
      </c>
    </row>
    <row r="80" spans="1:10" ht="12">
      <c r="A80" s="206" t="s">
        <v>101</v>
      </c>
      <c r="B80" s="207">
        <f>SUM(B64:B79)</f>
        <v>950400</v>
      </c>
      <c r="C80" s="207">
        <f t="shared" ref="C80:F80" si="236">SUM(C64:C79)</f>
        <v>986400</v>
      </c>
      <c r="D80" s="207">
        <f t="shared" si="236"/>
        <v>1347960.0000000002</v>
      </c>
      <c r="E80" s="207">
        <f t="shared" si="236"/>
        <v>1661634.0000000002</v>
      </c>
      <c r="F80" s="207">
        <f t="shared" si="236"/>
        <v>2121673.8000000007</v>
      </c>
    </row>
    <row r="82" spans="1:6" ht="13.2">
      <c r="A82" s="202" t="s">
        <v>202</v>
      </c>
      <c r="B82" s="203" t="s">
        <v>104</v>
      </c>
      <c r="C82" s="203" t="s">
        <v>105</v>
      </c>
      <c r="D82" s="203" t="s">
        <v>106</v>
      </c>
      <c r="E82" s="203" t="s">
        <v>107</v>
      </c>
      <c r="F82" s="203" t="s">
        <v>108</v>
      </c>
    </row>
    <row r="83" spans="1:6" ht="12">
      <c r="A83" s="204" t="s">
        <v>83</v>
      </c>
      <c r="B83" s="125"/>
      <c r="C83" s="125"/>
      <c r="D83" s="125"/>
      <c r="E83" s="125"/>
      <c r="F83" s="125"/>
    </row>
    <row r="84" spans="1:6" ht="12">
      <c r="A84" s="205" t="s">
        <v>86</v>
      </c>
      <c r="B84" s="125">
        <v>4</v>
      </c>
      <c r="C84" s="125">
        <f t="shared" ref="C84:F84" si="237">B84</f>
        <v>4</v>
      </c>
      <c r="D84" s="125">
        <f t="shared" si="237"/>
        <v>4</v>
      </c>
      <c r="E84" s="125">
        <f t="shared" si="237"/>
        <v>4</v>
      </c>
      <c r="F84" s="125">
        <f t="shared" si="237"/>
        <v>4</v>
      </c>
    </row>
    <row r="85" spans="1:6" ht="12">
      <c r="A85" s="204" t="s">
        <v>173</v>
      </c>
      <c r="B85" s="125"/>
      <c r="C85" s="125"/>
      <c r="D85" s="125"/>
      <c r="E85" s="125"/>
      <c r="F85" s="125"/>
    </row>
    <row r="86" spans="1:6" ht="12">
      <c r="A86" s="205" t="s">
        <v>175</v>
      </c>
      <c r="B86" s="125">
        <v>1</v>
      </c>
      <c r="C86" s="125">
        <f t="shared" ref="C86:F89" si="238">B86</f>
        <v>1</v>
      </c>
      <c r="D86" s="125">
        <f t="shared" si="238"/>
        <v>1</v>
      </c>
      <c r="E86" s="125">
        <f t="shared" si="238"/>
        <v>1</v>
      </c>
      <c r="F86" s="125">
        <f t="shared" si="238"/>
        <v>1</v>
      </c>
    </row>
    <row r="87" spans="1:6" ht="12">
      <c r="A87" s="205" t="s">
        <v>174</v>
      </c>
      <c r="B87" s="125">
        <v>1</v>
      </c>
      <c r="C87" s="125">
        <f t="shared" si="238"/>
        <v>1</v>
      </c>
      <c r="D87" s="125">
        <f t="shared" si="238"/>
        <v>1</v>
      </c>
      <c r="E87" s="125">
        <f t="shared" si="238"/>
        <v>1</v>
      </c>
      <c r="F87" s="125">
        <f t="shared" si="238"/>
        <v>1</v>
      </c>
    </row>
    <row r="88" spans="1:6" ht="12">
      <c r="A88" s="205" t="s">
        <v>178</v>
      </c>
      <c r="B88" s="125">
        <v>1</v>
      </c>
      <c r="C88" s="125">
        <f t="shared" si="238"/>
        <v>1</v>
      </c>
      <c r="D88" s="125">
        <v>1</v>
      </c>
      <c r="E88" s="125">
        <v>1</v>
      </c>
      <c r="F88" s="125">
        <v>1</v>
      </c>
    </row>
    <row r="89" spans="1:6" ht="12">
      <c r="A89" s="205" t="s">
        <v>99</v>
      </c>
      <c r="B89" s="125">
        <v>0</v>
      </c>
      <c r="C89" s="125">
        <f t="shared" si="238"/>
        <v>0</v>
      </c>
      <c r="D89" s="125">
        <v>1</v>
      </c>
      <c r="E89" s="125">
        <v>1</v>
      </c>
      <c r="F89" s="125">
        <v>1</v>
      </c>
    </row>
    <row r="90" spans="1:6" ht="12">
      <c r="A90" s="204" t="s">
        <v>171</v>
      </c>
      <c r="B90" s="125"/>
      <c r="C90" s="125"/>
      <c r="D90" s="125"/>
      <c r="E90" s="125"/>
      <c r="F90" s="125"/>
    </row>
    <row r="91" spans="1:6" ht="12">
      <c r="A91" s="205" t="s">
        <v>176</v>
      </c>
      <c r="B91" s="125">
        <v>1</v>
      </c>
      <c r="C91" s="125">
        <f t="shared" ref="C91:F91" si="239">B91</f>
        <v>1</v>
      </c>
      <c r="D91" s="125">
        <f t="shared" si="239"/>
        <v>1</v>
      </c>
      <c r="E91" s="125">
        <f t="shared" si="239"/>
        <v>1</v>
      </c>
      <c r="F91" s="125">
        <f t="shared" si="239"/>
        <v>1</v>
      </c>
    </row>
    <row r="92" spans="1:6" ht="12">
      <c r="A92" s="205" t="s">
        <v>179</v>
      </c>
      <c r="B92" s="125">
        <v>2</v>
      </c>
      <c r="C92" s="125">
        <v>2</v>
      </c>
      <c r="D92" s="125">
        <v>2</v>
      </c>
      <c r="E92" s="125">
        <v>2</v>
      </c>
      <c r="F92" s="125">
        <v>2</v>
      </c>
    </row>
    <row r="93" spans="1:6" ht="12">
      <c r="A93" s="205" t="s">
        <v>72</v>
      </c>
      <c r="B93" s="125">
        <v>2</v>
      </c>
      <c r="C93" s="125">
        <v>2</v>
      </c>
      <c r="D93" s="125">
        <v>2</v>
      </c>
      <c r="E93" s="125">
        <v>3</v>
      </c>
      <c r="F93" s="125">
        <v>4</v>
      </c>
    </row>
    <row r="94" spans="1:6" ht="12">
      <c r="A94" s="205" t="s">
        <v>99</v>
      </c>
      <c r="B94" s="125">
        <v>0</v>
      </c>
      <c r="C94" s="125">
        <f t="shared" ref="C94" si="240">B94</f>
        <v>0</v>
      </c>
      <c r="D94" s="125">
        <v>1</v>
      </c>
      <c r="E94" s="125">
        <f t="shared" ref="E94:F94" si="241">D94</f>
        <v>1</v>
      </c>
      <c r="F94" s="125">
        <f t="shared" si="241"/>
        <v>1</v>
      </c>
    </row>
    <row r="95" spans="1:6" ht="12">
      <c r="A95" s="204" t="s">
        <v>172</v>
      </c>
      <c r="B95" s="125"/>
      <c r="C95" s="125"/>
      <c r="D95" s="125"/>
      <c r="E95" s="125"/>
      <c r="F95" s="125"/>
    </row>
    <row r="96" spans="1:6" ht="12">
      <c r="A96" s="205" t="s">
        <v>177</v>
      </c>
      <c r="B96" s="125">
        <v>1</v>
      </c>
      <c r="C96" s="125">
        <f t="shared" ref="C96:F97" si="242">B96</f>
        <v>1</v>
      </c>
      <c r="D96" s="125">
        <f t="shared" si="242"/>
        <v>1</v>
      </c>
      <c r="E96" s="125">
        <f t="shared" si="242"/>
        <v>1</v>
      </c>
      <c r="F96" s="125">
        <f t="shared" si="242"/>
        <v>1</v>
      </c>
    </row>
    <row r="97" spans="1:6" ht="12">
      <c r="A97" s="205" t="s">
        <v>74</v>
      </c>
      <c r="B97" s="125">
        <v>1</v>
      </c>
      <c r="C97" s="125">
        <f t="shared" si="242"/>
        <v>1</v>
      </c>
      <c r="D97" s="125">
        <v>1</v>
      </c>
      <c r="E97" s="125">
        <v>2</v>
      </c>
      <c r="F97" s="125">
        <v>4</v>
      </c>
    </row>
    <row r="98" spans="1:6" ht="12">
      <c r="A98" s="205" t="s">
        <v>99</v>
      </c>
      <c r="B98" s="125">
        <v>0</v>
      </c>
      <c r="C98" s="125">
        <v>0</v>
      </c>
      <c r="D98" s="125">
        <v>0</v>
      </c>
      <c r="E98" s="125">
        <v>1</v>
      </c>
      <c r="F98" s="125">
        <v>1</v>
      </c>
    </row>
    <row r="99" spans="1:6" ht="12">
      <c r="A99" s="208" t="s">
        <v>203</v>
      </c>
      <c r="B99" s="210">
        <f>SUM(B86:B98)</f>
        <v>10</v>
      </c>
      <c r="C99" s="210">
        <f t="shared" ref="C99:F99" si="243">SUM(C86:C98)</f>
        <v>10</v>
      </c>
      <c r="D99" s="210">
        <f t="shared" si="243"/>
        <v>12</v>
      </c>
      <c r="E99" s="210">
        <f t="shared" si="243"/>
        <v>15</v>
      </c>
      <c r="F99" s="210">
        <f t="shared" si="243"/>
        <v>18</v>
      </c>
    </row>
    <row r="100" spans="1:6" ht="12">
      <c r="A100" s="206" t="s">
        <v>204</v>
      </c>
      <c r="B100" s="209">
        <f>SUM(B83:B98)</f>
        <v>14</v>
      </c>
      <c r="C100" s="209">
        <f t="shared" ref="C100:F100" si="244">SUM(C83:C98)</f>
        <v>14</v>
      </c>
      <c r="D100" s="209">
        <f t="shared" si="244"/>
        <v>16</v>
      </c>
      <c r="E100" s="209">
        <f t="shared" si="244"/>
        <v>19</v>
      </c>
      <c r="F100" s="209">
        <f t="shared" si="244"/>
        <v>22</v>
      </c>
    </row>
  </sheetData>
  <pageMargins left="0.7" right="0.7" top="0.75" bottom="0.75" header="0.3" footer="0.3"/>
  <legacy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A179"/>
  <sheetViews>
    <sheetView topLeftCell="A38" zoomScale="80" zoomScaleNormal="80" zoomScalePageLayoutView="75" workbookViewId="0">
      <selection activeCell="F45" sqref="F45"/>
    </sheetView>
  </sheetViews>
  <sheetFormatPr defaultColWidth="8.88671875" defaultRowHeight="14.4"/>
  <cols>
    <col min="1" max="1" width="36.88671875" customWidth="1"/>
    <col min="2" max="2" width="20.44140625" customWidth="1"/>
    <col min="3" max="3" width="22" customWidth="1"/>
    <col min="4" max="4" width="21" customWidth="1"/>
    <col min="5" max="5" width="20.44140625" customWidth="1"/>
    <col min="6" max="6" width="20" bestFit="1" customWidth="1"/>
    <col min="7" max="8" width="18.44140625" bestFit="1" customWidth="1"/>
    <col min="9" max="9" width="20.6640625" customWidth="1"/>
    <col min="10" max="11" width="19.88671875" bestFit="1" customWidth="1"/>
    <col min="12" max="12" width="19.44140625" customWidth="1"/>
    <col min="13" max="13" width="19.88671875" bestFit="1" customWidth="1"/>
    <col min="14" max="14" width="21.88671875" customWidth="1"/>
    <col min="15" max="15" width="20.33203125" customWidth="1"/>
    <col min="16" max="17" width="19.88671875" bestFit="1" customWidth="1"/>
    <col min="18" max="18" width="19.109375" customWidth="1"/>
    <col min="19" max="21" width="19.88671875" bestFit="1" customWidth="1"/>
    <col min="22" max="22" width="20.44140625" customWidth="1"/>
    <col min="23" max="23" width="19.88671875" customWidth="1"/>
    <col min="24" max="24" width="21.88671875" customWidth="1"/>
    <col min="25" max="25" width="21.44140625" customWidth="1"/>
    <col min="26" max="26" width="21.88671875" customWidth="1"/>
    <col min="27" max="27" width="22.44140625" customWidth="1"/>
    <col min="28" max="28" width="19.33203125" customWidth="1"/>
    <col min="29" max="29" width="19.88671875" customWidth="1"/>
    <col min="30" max="35" width="19.5546875" bestFit="1" customWidth="1"/>
    <col min="36" max="37" width="17.88671875" bestFit="1" customWidth="1"/>
    <col min="38" max="38" width="18.88671875" customWidth="1"/>
    <col min="39" max="43" width="17.88671875" bestFit="1" customWidth="1"/>
    <col min="44" max="49" width="17.33203125" bestFit="1" customWidth="1"/>
    <col min="50" max="50" width="18.44140625" bestFit="1" customWidth="1"/>
    <col min="51" max="52" width="18.33203125" bestFit="1" customWidth="1"/>
    <col min="53" max="60" width="19.109375" bestFit="1" customWidth="1"/>
    <col min="61" max="61" width="19.6640625" customWidth="1"/>
    <col min="62" max="83" width="18.44140625" bestFit="1" customWidth="1"/>
    <col min="84" max="84" width="17" customWidth="1"/>
    <col min="85" max="85" width="21.109375" customWidth="1"/>
  </cols>
  <sheetData>
    <row r="1" spans="1:131" s="17" customFormat="1" ht="17.399999999999999">
      <c r="A1" s="227" t="s">
        <v>183</v>
      </c>
      <c r="B1" s="227"/>
      <c r="C1" s="227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</row>
    <row r="2" spans="1:131" s="17" customFormat="1" ht="13.8">
      <c r="A2" s="6" t="str">
        <f>CONCATENATE(Company, ": ",start, " -  ",end)</f>
        <v>Tourbr: Mês 1 -  Mês 60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</row>
    <row r="3" spans="1:131" s="21" customFormat="1" ht="11.4">
      <c r="A3" s="19"/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</row>
    <row r="4" spans="1:131" s="143" customFormat="1" ht="15.6">
      <c r="A4" s="150" t="s">
        <v>24</v>
      </c>
      <c r="B4" s="151">
        <v>1</v>
      </c>
      <c r="C4" s="151">
        <v>2</v>
      </c>
      <c r="D4" s="151">
        <v>3</v>
      </c>
      <c r="E4" s="151">
        <v>4</v>
      </c>
      <c r="F4" s="151">
        <v>5</v>
      </c>
      <c r="G4" s="151">
        <v>6</v>
      </c>
      <c r="H4" s="151">
        <v>7</v>
      </c>
      <c r="I4" s="151">
        <v>8</v>
      </c>
      <c r="J4" s="151">
        <v>9</v>
      </c>
      <c r="K4" s="151">
        <v>10</v>
      </c>
      <c r="L4" s="151">
        <v>11</v>
      </c>
      <c r="M4" s="151">
        <v>12</v>
      </c>
      <c r="N4" s="151">
        <v>13</v>
      </c>
      <c r="O4" s="151">
        <v>14</v>
      </c>
      <c r="P4" s="151">
        <v>15</v>
      </c>
      <c r="Q4" s="151">
        <v>16</v>
      </c>
      <c r="R4" s="151">
        <v>17</v>
      </c>
      <c r="S4" s="151">
        <v>18</v>
      </c>
      <c r="T4" s="151">
        <v>19</v>
      </c>
      <c r="U4" s="151">
        <v>20</v>
      </c>
      <c r="V4" s="151">
        <v>21</v>
      </c>
      <c r="W4" s="151">
        <v>22</v>
      </c>
      <c r="X4" s="151">
        <v>23</v>
      </c>
      <c r="Y4" s="151">
        <v>24</v>
      </c>
      <c r="Z4" s="151">
        <v>25</v>
      </c>
      <c r="AA4" s="151">
        <v>26</v>
      </c>
      <c r="AB4" s="151">
        <v>27</v>
      </c>
      <c r="AC4" s="151">
        <v>28</v>
      </c>
      <c r="AD4" s="151">
        <v>29</v>
      </c>
      <c r="AE4" s="151">
        <v>30</v>
      </c>
      <c r="AF4" s="151">
        <v>31</v>
      </c>
      <c r="AG4" s="151">
        <v>32</v>
      </c>
      <c r="AH4" s="151">
        <v>33</v>
      </c>
      <c r="AI4" s="151">
        <v>34</v>
      </c>
      <c r="AJ4" s="151">
        <v>35</v>
      </c>
      <c r="AK4" s="151">
        <v>36</v>
      </c>
      <c r="AL4" s="151">
        <v>37</v>
      </c>
      <c r="AM4" s="151">
        <v>38</v>
      </c>
      <c r="AN4" s="151">
        <v>39</v>
      </c>
      <c r="AO4" s="151">
        <v>40</v>
      </c>
      <c r="AP4" s="151">
        <v>41</v>
      </c>
      <c r="AQ4" s="151">
        <v>42</v>
      </c>
      <c r="AR4" s="151">
        <v>43</v>
      </c>
      <c r="AS4" s="151">
        <v>44</v>
      </c>
      <c r="AT4" s="151">
        <v>45</v>
      </c>
      <c r="AU4" s="151">
        <v>46</v>
      </c>
      <c r="AV4" s="151">
        <v>47</v>
      </c>
      <c r="AW4" s="151">
        <v>48</v>
      </c>
      <c r="AX4" s="151">
        <v>49</v>
      </c>
      <c r="AY4" s="151">
        <v>50</v>
      </c>
      <c r="AZ4" s="151">
        <v>51</v>
      </c>
      <c r="BA4" s="151">
        <v>52</v>
      </c>
      <c r="BB4" s="151">
        <v>53</v>
      </c>
      <c r="BC4" s="151">
        <v>54</v>
      </c>
      <c r="BD4" s="151">
        <v>55</v>
      </c>
      <c r="BE4" s="151">
        <v>56</v>
      </c>
      <c r="BF4" s="151">
        <v>57</v>
      </c>
      <c r="BG4" s="151">
        <v>58</v>
      </c>
      <c r="BH4" s="151">
        <v>59</v>
      </c>
      <c r="BI4" s="151">
        <v>60</v>
      </c>
      <c r="BJ4" s="147"/>
      <c r="BK4" s="147"/>
      <c r="BL4" s="147"/>
      <c r="BM4" s="147"/>
      <c r="BN4" s="147"/>
      <c r="BO4" s="147"/>
      <c r="BP4" s="147"/>
      <c r="BQ4" s="147"/>
      <c r="BR4" s="147"/>
      <c r="BS4" s="147"/>
      <c r="BT4" s="147"/>
      <c r="BU4" s="147"/>
      <c r="BV4" s="147"/>
      <c r="BW4" s="147"/>
      <c r="BX4" s="147"/>
      <c r="BY4" s="147"/>
      <c r="BZ4" s="147"/>
      <c r="CA4" s="147"/>
      <c r="CB4" s="147"/>
      <c r="CC4" s="147"/>
      <c r="CD4" s="147"/>
      <c r="CE4" s="147"/>
      <c r="CF4" s="147"/>
      <c r="CG4" s="147"/>
      <c r="CH4" s="142"/>
      <c r="CI4" s="142"/>
      <c r="CJ4" s="142"/>
      <c r="CK4" s="142"/>
      <c r="CL4" s="142"/>
      <c r="CM4" s="142"/>
      <c r="CN4" s="142"/>
      <c r="CO4" s="142"/>
      <c r="CP4" s="142"/>
      <c r="CQ4" s="142"/>
      <c r="CR4" s="142"/>
      <c r="CS4" s="142"/>
      <c r="CT4" s="142"/>
      <c r="CU4" s="142"/>
      <c r="CV4" s="142"/>
      <c r="CW4" s="142"/>
      <c r="CX4" s="142"/>
      <c r="CY4" s="142"/>
      <c r="CZ4" s="142"/>
      <c r="DA4" s="142"/>
      <c r="DB4" s="142"/>
      <c r="DC4" s="142"/>
      <c r="DD4" s="142"/>
      <c r="DE4" s="142"/>
      <c r="DF4" s="142"/>
      <c r="DG4" s="142"/>
      <c r="DH4" s="142"/>
      <c r="DI4" s="142"/>
      <c r="DJ4" s="142"/>
      <c r="DK4" s="142"/>
      <c r="DL4" s="142"/>
      <c r="DM4" s="142"/>
      <c r="DN4" s="142"/>
      <c r="DO4" s="142"/>
      <c r="DP4" s="142"/>
      <c r="DQ4" s="142"/>
      <c r="DR4" s="142"/>
      <c r="DS4" s="142"/>
      <c r="DT4" s="142"/>
      <c r="DU4" s="142"/>
      <c r="DV4" s="142"/>
      <c r="DW4" s="142"/>
      <c r="DX4" s="142"/>
      <c r="DY4" s="142"/>
      <c r="DZ4" s="142"/>
      <c r="EA4" s="142"/>
    </row>
    <row r="5" spans="1:131" s="74" customFormat="1">
      <c r="A5" s="216" t="s">
        <v>150</v>
      </c>
      <c r="B5" s="160">
        <f>Receita!B26</f>
        <v>5500</v>
      </c>
      <c r="C5" s="160">
        <f>Receita!C26</f>
        <v>11000</v>
      </c>
      <c r="D5" s="160">
        <f>Receita!D26</f>
        <v>16500</v>
      </c>
      <c r="E5" s="160">
        <f>Receita!E26</f>
        <v>22000</v>
      </c>
      <c r="F5" s="160">
        <f>Receita!F26</f>
        <v>27500</v>
      </c>
      <c r="G5" s="160">
        <f>Receita!G26</f>
        <v>33000</v>
      </c>
      <c r="H5" s="160">
        <f>Receita!H26</f>
        <v>38500</v>
      </c>
      <c r="I5" s="160">
        <f>Receita!I26</f>
        <v>44000</v>
      </c>
      <c r="J5" s="160">
        <f>Receita!J26</f>
        <v>49500</v>
      </c>
      <c r="K5" s="160">
        <f>Receita!K26</f>
        <v>55000</v>
      </c>
      <c r="L5" s="160">
        <f>Receita!L26</f>
        <v>60500</v>
      </c>
      <c r="M5" s="160">
        <f>Receita!M26</f>
        <v>66000</v>
      </c>
      <c r="N5" s="160">
        <f>Receita!N26</f>
        <v>71500</v>
      </c>
      <c r="O5" s="160">
        <f>Receita!O26</f>
        <v>77000</v>
      </c>
      <c r="P5" s="160">
        <f>Receita!P26</f>
        <v>82500</v>
      </c>
      <c r="Q5" s="160">
        <f>Receita!Q26</f>
        <v>88000</v>
      </c>
      <c r="R5" s="160">
        <f>Receita!R26</f>
        <v>93500</v>
      </c>
      <c r="S5" s="160">
        <f>Receita!S26</f>
        <v>99000</v>
      </c>
      <c r="T5" s="160">
        <f>Receita!T26</f>
        <v>104500</v>
      </c>
      <c r="U5" s="160">
        <f>Receita!U26</f>
        <v>110000</v>
      </c>
      <c r="V5" s="160">
        <f>Receita!V26</f>
        <v>115500</v>
      </c>
      <c r="W5" s="160">
        <f>Receita!W26</f>
        <v>121000</v>
      </c>
      <c r="X5" s="160">
        <f>Receita!X26</f>
        <v>126500</v>
      </c>
      <c r="Y5" s="160">
        <f>Receita!Y26</f>
        <v>132000</v>
      </c>
      <c r="Z5" s="160">
        <f>Receita!Z26</f>
        <v>130625</v>
      </c>
      <c r="AA5" s="160">
        <f>Receita!AA26</f>
        <v>135850</v>
      </c>
      <c r="AB5" s="160">
        <f>Receita!AB26</f>
        <v>141075</v>
      </c>
      <c r="AC5" s="160">
        <f>Receita!AC26</f>
        <v>146300</v>
      </c>
      <c r="AD5" s="160">
        <f>Receita!AD26</f>
        <v>151525</v>
      </c>
      <c r="AE5" s="160">
        <f>Receita!AE26</f>
        <v>156750</v>
      </c>
      <c r="AF5" s="160">
        <f>Receita!AF26</f>
        <v>161975</v>
      </c>
      <c r="AG5" s="160">
        <f>Receita!AG26</f>
        <v>167200</v>
      </c>
      <c r="AH5" s="160">
        <f>Receita!AH26</f>
        <v>172425</v>
      </c>
      <c r="AI5" s="160">
        <f>Receita!AI26</f>
        <v>177650</v>
      </c>
      <c r="AJ5" s="160">
        <f>Receita!AJ26</f>
        <v>182875</v>
      </c>
      <c r="AK5" s="160">
        <f>Receita!AK26</f>
        <v>188100</v>
      </c>
      <c r="AL5" s="160">
        <f>Receita!AL26</f>
        <v>193325</v>
      </c>
      <c r="AM5" s="160">
        <f>Receita!AM26</f>
        <v>198550</v>
      </c>
      <c r="AN5" s="160">
        <f>Receita!AN26</f>
        <v>203775</v>
      </c>
      <c r="AO5" s="160">
        <f>Receita!AO26</f>
        <v>209000</v>
      </c>
      <c r="AP5" s="160">
        <f>Receita!AP26</f>
        <v>214225</v>
      </c>
      <c r="AQ5" s="160">
        <f>Receita!AQ26</f>
        <v>219450</v>
      </c>
      <c r="AR5" s="160">
        <f>Receita!AR26</f>
        <v>224675</v>
      </c>
      <c r="AS5" s="160">
        <f>Receita!AS26</f>
        <v>229900</v>
      </c>
      <c r="AT5" s="160">
        <f>Receita!AT26</f>
        <v>235125</v>
      </c>
      <c r="AU5" s="160">
        <f>Receita!AU26</f>
        <v>240350</v>
      </c>
      <c r="AV5" s="160">
        <f>Receita!AV26</f>
        <v>245575</v>
      </c>
      <c r="AW5" s="160">
        <f>Receita!AW26</f>
        <v>250800</v>
      </c>
      <c r="AX5" s="160">
        <f>Receita!AX26</f>
        <v>256025</v>
      </c>
      <c r="AY5" s="160">
        <f>Receita!AY26</f>
        <v>261250</v>
      </c>
      <c r="AZ5" s="160">
        <f>Receita!AZ26</f>
        <v>266475</v>
      </c>
      <c r="BA5" s="160">
        <f>Receita!BA26</f>
        <v>271700</v>
      </c>
      <c r="BB5" s="160">
        <f>Receita!BB26</f>
        <v>276925</v>
      </c>
      <c r="BC5" s="160">
        <f>Receita!BC26</f>
        <v>282150</v>
      </c>
      <c r="BD5" s="160">
        <f>Receita!BD26</f>
        <v>287375</v>
      </c>
      <c r="BE5" s="160">
        <f>Receita!BE26</f>
        <v>292600</v>
      </c>
      <c r="BF5" s="160">
        <f>Receita!BF26</f>
        <v>297825</v>
      </c>
      <c r="BG5" s="160">
        <f>Receita!BG26</f>
        <v>303050</v>
      </c>
      <c r="BH5" s="160">
        <f>Receita!BH26</f>
        <v>308275</v>
      </c>
      <c r="BI5" s="160">
        <f>Receita!BI26</f>
        <v>313500</v>
      </c>
      <c r="BJ5" s="144"/>
      <c r="BK5" s="144"/>
      <c r="BL5" s="144"/>
      <c r="BM5" s="144"/>
      <c r="BN5" s="144"/>
      <c r="BO5" s="144"/>
      <c r="BP5" s="144"/>
      <c r="BQ5" s="144"/>
      <c r="BR5" s="144"/>
      <c r="BS5" s="144"/>
      <c r="BT5" s="144"/>
      <c r="BU5" s="144"/>
      <c r="BV5" s="144"/>
      <c r="BW5" s="144"/>
      <c r="BX5" s="144"/>
      <c r="BY5" s="144"/>
      <c r="BZ5" s="144"/>
      <c r="CA5" s="144"/>
      <c r="CB5" s="144"/>
      <c r="CC5" s="144"/>
      <c r="CD5" s="144"/>
      <c r="CE5" s="144"/>
      <c r="CF5" s="144"/>
      <c r="CG5" s="144"/>
    </row>
    <row r="6" spans="1:131" s="74" customFormat="1">
      <c r="A6" s="216" t="s">
        <v>148</v>
      </c>
      <c r="B6" s="160">
        <f>Receita!B10</f>
        <v>500</v>
      </c>
      <c r="C6" s="160">
        <f>Receita!C10</f>
        <v>500</v>
      </c>
      <c r="D6" s="160">
        <f>Receita!D10</f>
        <v>500</v>
      </c>
      <c r="E6" s="160">
        <f>Receita!E10</f>
        <v>500</v>
      </c>
      <c r="F6" s="160">
        <f>Receita!F10</f>
        <v>500</v>
      </c>
      <c r="G6" s="160">
        <f>Receita!G10</f>
        <v>500</v>
      </c>
      <c r="H6" s="160">
        <f>Receita!H10</f>
        <v>500</v>
      </c>
      <c r="I6" s="160">
        <f>Receita!I10</f>
        <v>500</v>
      </c>
      <c r="J6" s="160">
        <f>Receita!J10</f>
        <v>500</v>
      </c>
      <c r="K6" s="160">
        <f>Receita!K10</f>
        <v>500</v>
      </c>
      <c r="L6" s="160">
        <f>Receita!L10</f>
        <v>500</v>
      </c>
      <c r="M6" s="160">
        <f>Receita!M10</f>
        <v>500</v>
      </c>
      <c r="N6" s="160">
        <f>Receita!N10</f>
        <v>1920</v>
      </c>
      <c r="O6" s="160">
        <f>Receita!O10</f>
        <v>1920</v>
      </c>
      <c r="P6" s="160">
        <f>Receita!P10</f>
        <v>1920</v>
      </c>
      <c r="Q6" s="160">
        <f>Receita!Q10</f>
        <v>1920</v>
      </c>
      <c r="R6" s="160">
        <f>Receita!R10</f>
        <v>1920</v>
      </c>
      <c r="S6" s="160">
        <f>Receita!S10</f>
        <v>1920</v>
      </c>
      <c r="T6" s="160">
        <f>Receita!T10</f>
        <v>1920</v>
      </c>
      <c r="U6" s="160">
        <f>Receita!U10</f>
        <v>1920</v>
      </c>
      <c r="V6" s="160">
        <f>Receita!V10</f>
        <v>1920</v>
      </c>
      <c r="W6" s="160">
        <f>Receita!W10</f>
        <v>1920</v>
      </c>
      <c r="X6" s="160">
        <f>Receita!X10</f>
        <v>1920</v>
      </c>
      <c r="Y6" s="160">
        <f>Receita!Y10</f>
        <v>1920</v>
      </c>
      <c r="Z6" s="160">
        <f>Receita!Z10</f>
        <v>3840</v>
      </c>
      <c r="AA6" s="160">
        <f>Receita!AA10</f>
        <v>3840</v>
      </c>
      <c r="AB6" s="160">
        <f>Receita!AB10</f>
        <v>3840</v>
      </c>
      <c r="AC6" s="160">
        <f>Receita!AC10</f>
        <v>3840</v>
      </c>
      <c r="AD6" s="160">
        <f>Receita!AD10</f>
        <v>3840</v>
      </c>
      <c r="AE6" s="160">
        <f>Receita!AE10</f>
        <v>3840</v>
      </c>
      <c r="AF6" s="160">
        <f>Receita!AF10</f>
        <v>3840</v>
      </c>
      <c r="AG6" s="160">
        <f>Receita!AG10</f>
        <v>3840</v>
      </c>
      <c r="AH6" s="160">
        <f>Receita!AH10</f>
        <v>3840</v>
      </c>
      <c r="AI6" s="160">
        <f>Receita!AI10</f>
        <v>3840</v>
      </c>
      <c r="AJ6" s="160">
        <f>Receita!AJ10</f>
        <v>3840</v>
      </c>
      <c r="AK6" s="160">
        <f>Receita!AK10</f>
        <v>3840</v>
      </c>
      <c r="AL6" s="160">
        <f>Receita!AL10</f>
        <v>6240</v>
      </c>
      <c r="AM6" s="160">
        <f>Receita!AM10</f>
        <v>6240</v>
      </c>
      <c r="AN6" s="160">
        <f>Receita!AN10</f>
        <v>6240</v>
      </c>
      <c r="AO6" s="160">
        <f>Receita!AO10</f>
        <v>6240</v>
      </c>
      <c r="AP6" s="160">
        <f>Receita!AP10</f>
        <v>6240</v>
      </c>
      <c r="AQ6" s="160">
        <f>Receita!AQ10</f>
        <v>6240</v>
      </c>
      <c r="AR6" s="160">
        <f>Receita!AR10</f>
        <v>6240</v>
      </c>
      <c r="AS6" s="160">
        <f>Receita!AS10</f>
        <v>6240</v>
      </c>
      <c r="AT6" s="160">
        <f>Receita!AT10</f>
        <v>6240</v>
      </c>
      <c r="AU6" s="160">
        <f>Receita!AU10</f>
        <v>6240</v>
      </c>
      <c r="AV6" s="160">
        <f>Receita!AV10</f>
        <v>6240</v>
      </c>
      <c r="AW6" s="160">
        <f>Receita!AW10</f>
        <v>6240</v>
      </c>
      <c r="AX6" s="160">
        <f>Receita!AX10</f>
        <v>9600</v>
      </c>
      <c r="AY6" s="160">
        <f>Receita!AY10</f>
        <v>9600</v>
      </c>
      <c r="AZ6" s="160">
        <f>Receita!AZ10</f>
        <v>9600</v>
      </c>
      <c r="BA6" s="160">
        <f>Receita!BA10</f>
        <v>9600</v>
      </c>
      <c r="BB6" s="160">
        <f>Receita!BB10</f>
        <v>9600</v>
      </c>
      <c r="BC6" s="160">
        <f>Receita!BC10</f>
        <v>9600</v>
      </c>
      <c r="BD6" s="160">
        <f>Receita!BD10</f>
        <v>9600</v>
      </c>
      <c r="BE6" s="160">
        <f>Receita!BE10</f>
        <v>9600</v>
      </c>
      <c r="BF6" s="160">
        <f>Receita!BF10</f>
        <v>9600</v>
      </c>
      <c r="BG6" s="160">
        <f>Receita!BG10</f>
        <v>9600</v>
      </c>
      <c r="BH6" s="160">
        <f>Receita!BH10</f>
        <v>9600</v>
      </c>
      <c r="BI6" s="160">
        <f>Receita!BI10</f>
        <v>9600</v>
      </c>
      <c r="BJ6" s="144"/>
      <c r="BK6" s="144"/>
      <c r="BL6" s="144"/>
      <c r="BM6" s="144"/>
      <c r="BN6" s="144"/>
      <c r="BO6" s="144"/>
      <c r="BP6" s="144"/>
      <c r="BQ6" s="144"/>
      <c r="BR6" s="144"/>
      <c r="BS6" s="144"/>
      <c r="BT6" s="144"/>
      <c r="BU6" s="144"/>
      <c r="BV6" s="144"/>
      <c r="BW6" s="144"/>
      <c r="BX6" s="144"/>
      <c r="BY6" s="144"/>
      <c r="BZ6" s="144"/>
      <c r="CA6" s="144"/>
      <c r="CB6" s="144"/>
      <c r="CC6" s="144"/>
      <c r="CD6" s="144"/>
      <c r="CE6" s="144"/>
      <c r="CF6" s="144"/>
      <c r="CG6" s="144"/>
    </row>
    <row r="7" spans="1:131" s="74" customFormat="1">
      <c r="A7" s="216" t="s">
        <v>149</v>
      </c>
      <c r="B7" s="160">
        <f>Receita!B14</f>
        <v>10666.666666666666</v>
      </c>
      <c r="C7" s="160">
        <f>Receita!C14</f>
        <v>10666.666666666666</v>
      </c>
      <c r="D7" s="160">
        <f>Receita!D14</f>
        <v>10666.666666666666</v>
      </c>
      <c r="E7" s="160">
        <f>Receita!E14</f>
        <v>10666.666666666666</v>
      </c>
      <c r="F7" s="160">
        <f>Receita!F14</f>
        <v>10666.666666666666</v>
      </c>
      <c r="G7" s="160">
        <f>Receita!G14</f>
        <v>10666.666666666666</v>
      </c>
      <c r="H7" s="160">
        <f>Receita!H14</f>
        <v>10666.666666666666</v>
      </c>
      <c r="I7" s="160">
        <f>Receita!I14</f>
        <v>10666.666666666666</v>
      </c>
      <c r="J7" s="160">
        <f>Receita!J14</f>
        <v>10666.666666666666</v>
      </c>
      <c r="K7" s="160">
        <f>Receita!K14</f>
        <v>10666.666666666666</v>
      </c>
      <c r="L7" s="160">
        <f>Receita!L14</f>
        <v>10666.666666666666</v>
      </c>
      <c r="M7" s="160">
        <f>Receita!M14</f>
        <v>10666.666666666666</v>
      </c>
      <c r="N7" s="160">
        <f>Receita!N14</f>
        <v>23563.636363636364</v>
      </c>
      <c r="O7" s="160">
        <f>Receita!O14</f>
        <v>23563.636363636364</v>
      </c>
      <c r="P7" s="160">
        <f>Receita!P14</f>
        <v>23563.636363636364</v>
      </c>
      <c r="Q7" s="160">
        <f>Receita!Q14</f>
        <v>23563.636363636364</v>
      </c>
      <c r="R7" s="160">
        <f>Receita!R14</f>
        <v>23563.636363636364</v>
      </c>
      <c r="S7" s="160">
        <f>Receita!S14</f>
        <v>23563.636363636364</v>
      </c>
      <c r="T7" s="160">
        <f>Receita!T14</f>
        <v>23563.636363636364</v>
      </c>
      <c r="U7" s="160">
        <f>Receita!U14</f>
        <v>23563.636363636364</v>
      </c>
      <c r="V7" s="160">
        <f>Receita!V14</f>
        <v>23563.636363636364</v>
      </c>
      <c r="W7" s="160">
        <f>Receita!W14</f>
        <v>23563.636363636364</v>
      </c>
      <c r="X7" s="160">
        <f>Receita!X14</f>
        <v>23563.636363636364</v>
      </c>
      <c r="Y7" s="160">
        <f>Receita!Y14</f>
        <v>23563.636363636364</v>
      </c>
      <c r="Z7" s="160">
        <f>Receita!Z14</f>
        <v>40998.78787878788</v>
      </c>
      <c r="AA7" s="160">
        <f>Receita!AA14</f>
        <v>40998.78787878788</v>
      </c>
      <c r="AB7" s="160">
        <f>Receita!AB14</f>
        <v>40998.78787878788</v>
      </c>
      <c r="AC7" s="160">
        <f>Receita!AC14</f>
        <v>40998.78787878788</v>
      </c>
      <c r="AD7" s="160">
        <f>Receita!AD14</f>
        <v>40998.78787878788</v>
      </c>
      <c r="AE7" s="160">
        <f>Receita!AE14</f>
        <v>40998.78787878788</v>
      </c>
      <c r="AF7" s="160">
        <f>Receita!AF14</f>
        <v>40998.78787878788</v>
      </c>
      <c r="AG7" s="160">
        <f>Receita!AG14</f>
        <v>40998.78787878788</v>
      </c>
      <c r="AH7" s="160">
        <f>Receita!AH14</f>
        <v>40998.78787878788</v>
      </c>
      <c r="AI7" s="160">
        <f>Receita!AI14</f>
        <v>40998.78787878788</v>
      </c>
      <c r="AJ7" s="160">
        <f>Receita!AJ14</f>
        <v>40998.78787878788</v>
      </c>
      <c r="AK7" s="160">
        <f>Receita!AK14</f>
        <v>40998.78787878788</v>
      </c>
      <c r="AL7" s="160">
        <f>Receita!AL14</f>
        <v>68130.909090909088</v>
      </c>
      <c r="AM7" s="160">
        <f>Receita!AM14</f>
        <v>68130.909090909088</v>
      </c>
      <c r="AN7" s="160">
        <f>Receita!AN14</f>
        <v>68130.909090909088</v>
      </c>
      <c r="AO7" s="160">
        <f>Receita!AO14</f>
        <v>68130.909090909088</v>
      </c>
      <c r="AP7" s="160">
        <f>Receita!AP14</f>
        <v>68130.909090909088</v>
      </c>
      <c r="AQ7" s="160">
        <f>Receita!AQ14</f>
        <v>68130.909090909088</v>
      </c>
      <c r="AR7" s="160">
        <f>Receita!AR14</f>
        <v>68130.909090909088</v>
      </c>
      <c r="AS7" s="160">
        <f>Receita!AS14</f>
        <v>68130.909090909088</v>
      </c>
      <c r="AT7" s="160">
        <f>Receita!AT14</f>
        <v>68130.909090909088</v>
      </c>
      <c r="AU7" s="160">
        <f>Receita!AU14</f>
        <v>68130.909090909088</v>
      </c>
      <c r="AV7" s="160">
        <f>Receita!AV14</f>
        <v>68130.909090909088</v>
      </c>
      <c r="AW7" s="160">
        <f>Receita!AW14</f>
        <v>68130.909090909088</v>
      </c>
      <c r="AX7" s="160">
        <f>Receita!AX14</f>
        <v>105927.27272727272</v>
      </c>
      <c r="AY7" s="160">
        <f>Receita!AY14</f>
        <v>105927.27272727272</v>
      </c>
      <c r="AZ7" s="160">
        <f>Receita!AZ14</f>
        <v>105927.27272727272</v>
      </c>
      <c r="BA7" s="160">
        <f>Receita!BA14</f>
        <v>105927.27272727272</v>
      </c>
      <c r="BB7" s="160">
        <f>Receita!BB14</f>
        <v>105927.27272727272</v>
      </c>
      <c r="BC7" s="160">
        <f>Receita!BC14</f>
        <v>105927.27272727272</v>
      </c>
      <c r="BD7" s="160">
        <f>Receita!BD14</f>
        <v>105927.27272727272</v>
      </c>
      <c r="BE7" s="160">
        <f>Receita!BE14</f>
        <v>105927.27272727272</v>
      </c>
      <c r="BF7" s="160">
        <f>Receita!BF14</f>
        <v>105927.27272727272</v>
      </c>
      <c r="BG7" s="160">
        <f>Receita!BG14</f>
        <v>105927.27272727272</v>
      </c>
      <c r="BH7" s="160">
        <f>Receita!BH14</f>
        <v>105927.27272727272</v>
      </c>
      <c r="BI7" s="160">
        <f>Receita!BI14</f>
        <v>105927.27272727272</v>
      </c>
      <c r="BJ7" s="144"/>
      <c r="BK7" s="144"/>
      <c r="BL7" s="144"/>
      <c r="BM7" s="144"/>
      <c r="BN7" s="144"/>
      <c r="BO7" s="144"/>
      <c r="BP7" s="144"/>
      <c r="BQ7" s="144"/>
      <c r="BR7" s="144"/>
      <c r="BS7" s="144"/>
      <c r="BT7" s="144"/>
      <c r="BU7" s="144"/>
      <c r="BV7" s="144"/>
      <c r="BW7" s="144"/>
      <c r="BX7" s="144"/>
      <c r="BY7" s="144"/>
      <c r="BZ7" s="144"/>
      <c r="CA7" s="144"/>
      <c r="CB7" s="144"/>
      <c r="CC7" s="144"/>
      <c r="CD7" s="144"/>
      <c r="CE7" s="144"/>
      <c r="CF7" s="144"/>
      <c r="CG7" s="144"/>
    </row>
    <row r="8" spans="1:131" s="74" customFormat="1">
      <c r="A8" s="216" t="s">
        <v>156</v>
      </c>
      <c r="B8" s="160">
        <f>Receita!B22</f>
        <v>0</v>
      </c>
      <c r="C8" s="160">
        <f>Receita!C22</f>
        <v>0</v>
      </c>
      <c r="D8" s="160">
        <f>Receita!D22</f>
        <v>0</v>
      </c>
      <c r="E8" s="160">
        <f>Receita!E22</f>
        <v>0</v>
      </c>
      <c r="F8" s="160">
        <f>Receita!F22</f>
        <v>0</v>
      </c>
      <c r="G8" s="160">
        <f>Receita!G22</f>
        <v>0</v>
      </c>
      <c r="H8" s="160">
        <f>Receita!H22</f>
        <v>0</v>
      </c>
      <c r="I8" s="160">
        <f>Receita!I22</f>
        <v>0</v>
      </c>
      <c r="J8" s="160">
        <f>Receita!J22</f>
        <v>0</v>
      </c>
      <c r="K8" s="160">
        <f>Receita!K22</f>
        <v>0</v>
      </c>
      <c r="L8" s="160">
        <f>Receita!L22</f>
        <v>0</v>
      </c>
      <c r="M8" s="160">
        <f>Receita!M22</f>
        <v>0</v>
      </c>
      <c r="N8" s="160">
        <f>Receita!N22</f>
        <v>2200</v>
      </c>
      <c r="O8" s="160">
        <f>Receita!O22</f>
        <v>2200</v>
      </c>
      <c r="P8" s="160">
        <f>Receita!P22</f>
        <v>2200</v>
      </c>
      <c r="Q8" s="160">
        <f>Receita!Q22</f>
        <v>2200</v>
      </c>
      <c r="R8" s="160">
        <f>Receita!R22</f>
        <v>2200</v>
      </c>
      <c r="S8" s="160">
        <f>Receita!S22</f>
        <v>2200</v>
      </c>
      <c r="T8" s="160">
        <f>Receita!T22</f>
        <v>2200</v>
      </c>
      <c r="U8" s="160">
        <f>Receita!U22</f>
        <v>2200</v>
      </c>
      <c r="V8" s="160">
        <f>Receita!V22</f>
        <v>2200</v>
      </c>
      <c r="W8" s="160">
        <f>Receita!W22</f>
        <v>2200</v>
      </c>
      <c r="X8" s="160">
        <f>Receita!X22</f>
        <v>2200</v>
      </c>
      <c r="Y8" s="160">
        <f>Receita!Y22</f>
        <v>2200</v>
      </c>
      <c r="Z8" s="160">
        <f>Receita!Z22</f>
        <v>3135</v>
      </c>
      <c r="AA8" s="160">
        <f>Receita!AA22</f>
        <v>3135</v>
      </c>
      <c r="AB8" s="160">
        <f>Receita!AB22</f>
        <v>3135</v>
      </c>
      <c r="AC8" s="160">
        <f>Receita!AC22</f>
        <v>3135</v>
      </c>
      <c r="AD8" s="160">
        <f>Receita!AD22</f>
        <v>3135</v>
      </c>
      <c r="AE8" s="160">
        <f>Receita!AE22</f>
        <v>3135</v>
      </c>
      <c r="AF8" s="160">
        <f>Receita!AF22</f>
        <v>3135</v>
      </c>
      <c r="AG8" s="160">
        <f>Receita!AG22</f>
        <v>3135</v>
      </c>
      <c r="AH8" s="160">
        <f>Receita!AH22</f>
        <v>3135</v>
      </c>
      <c r="AI8" s="160">
        <f>Receita!AI22</f>
        <v>3135</v>
      </c>
      <c r="AJ8" s="160">
        <f>Receita!AJ22</f>
        <v>3135</v>
      </c>
      <c r="AK8" s="160">
        <f>Receita!AK22</f>
        <v>3135</v>
      </c>
      <c r="AL8" s="160">
        <f>Receita!AL22</f>
        <v>4023.25</v>
      </c>
      <c r="AM8" s="160">
        <f>Receita!AM22</f>
        <v>4023.25</v>
      </c>
      <c r="AN8" s="160">
        <f>Receita!AN22</f>
        <v>4023.25</v>
      </c>
      <c r="AO8" s="160">
        <f>Receita!AO22</f>
        <v>4023.25</v>
      </c>
      <c r="AP8" s="160">
        <f>Receita!AP22</f>
        <v>4023.25</v>
      </c>
      <c r="AQ8" s="160">
        <f>Receita!AQ22</f>
        <v>4023.25</v>
      </c>
      <c r="AR8" s="160">
        <f>Receita!AR22</f>
        <v>4023.25</v>
      </c>
      <c r="AS8" s="160">
        <f>Receita!AS22</f>
        <v>4023.25</v>
      </c>
      <c r="AT8" s="160">
        <f>Receita!AT22</f>
        <v>4023.25</v>
      </c>
      <c r="AU8" s="160">
        <f>Receita!AU22</f>
        <v>4023.25</v>
      </c>
      <c r="AV8" s="160">
        <f>Receita!AV22</f>
        <v>4023.25</v>
      </c>
      <c r="AW8" s="160">
        <f>Receita!AW22</f>
        <v>4023.25</v>
      </c>
      <c r="AX8" s="160">
        <f>Receita!AX22</f>
        <v>4867.0874999999987</v>
      </c>
      <c r="AY8" s="160">
        <f>Receita!AY22</f>
        <v>4867.0874999999987</v>
      </c>
      <c r="AZ8" s="160">
        <f>Receita!AZ22</f>
        <v>4867.0874999999987</v>
      </c>
      <c r="BA8" s="160">
        <f>Receita!BA22</f>
        <v>4867.0874999999987</v>
      </c>
      <c r="BB8" s="160">
        <f>Receita!BB22</f>
        <v>4867.0874999999987</v>
      </c>
      <c r="BC8" s="160">
        <f>Receita!BC22</f>
        <v>4867.0874999999987</v>
      </c>
      <c r="BD8" s="160">
        <f>Receita!BD22</f>
        <v>4867.0874999999987</v>
      </c>
      <c r="BE8" s="160">
        <f>Receita!BE22</f>
        <v>4867.0874999999987</v>
      </c>
      <c r="BF8" s="160">
        <f>Receita!BF22</f>
        <v>4867.0874999999987</v>
      </c>
      <c r="BG8" s="160">
        <f>Receita!BG22</f>
        <v>4867.0874999999987</v>
      </c>
      <c r="BH8" s="160">
        <f>Receita!BH22</f>
        <v>4867.0874999999987</v>
      </c>
      <c r="BI8" s="160">
        <f>Receita!BI22</f>
        <v>4867.0874999999987</v>
      </c>
      <c r="BJ8" s="144"/>
      <c r="BK8" s="144"/>
      <c r="BL8" s="144"/>
      <c r="BM8" s="144"/>
      <c r="BN8" s="144"/>
      <c r="BO8" s="144"/>
      <c r="BP8" s="144"/>
      <c r="BQ8" s="144"/>
      <c r="BR8" s="144"/>
      <c r="BS8" s="144"/>
      <c r="BT8" s="144"/>
      <c r="BU8" s="144"/>
      <c r="BV8" s="144"/>
      <c r="BW8" s="144"/>
      <c r="BX8" s="144"/>
      <c r="BY8" s="144"/>
      <c r="BZ8" s="144"/>
      <c r="CA8" s="144"/>
      <c r="CB8" s="144"/>
      <c r="CC8" s="144"/>
      <c r="CD8" s="144"/>
      <c r="CE8" s="144"/>
      <c r="CF8" s="144"/>
      <c r="CG8" s="144"/>
    </row>
    <row r="9" spans="1:131" s="74" customFormat="1">
      <c r="A9" s="216" t="s">
        <v>147</v>
      </c>
      <c r="B9" s="160">
        <f>Receita!B6</f>
        <v>11999.999999999998</v>
      </c>
      <c r="C9" s="160">
        <f>Receita!C6</f>
        <v>11999.999999999998</v>
      </c>
      <c r="D9" s="160">
        <f>Receita!D6</f>
        <v>11999.999999999998</v>
      </c>
      <c r="E9" s="160">
        <f>Receita!E6</f>
        <v>11999.999999999998</v>
      </c>
      <c r="F9" s="160">
        <f>Receita!F6</f>
        <v>11999.999999999998</v>
      </c>
      <c r="G9" s="160">
        <f>Receita!G6</f>
        <v>11999.999999999998</v>
      </c>
      <c r="H9" s="160">
        <f>Receita!H6</f>
        <v>11999.999999999998</v>
      </c>
      <c r="I9" s="160">
        <f>Receita!I6</f>
        <v>11999.999999999998</v>
      </c>
      <c r="J9" s="160">
        <f>Receita!J6</f>
        <v>11999.999999999998</v>
      </c>
      <c r="K9" s="160">
        <f>Receita!K6</f>
        <v>11999.999999999998</v>
      </c>
      <c r="L9" s="160">
        <f>Receita!L6</f>
        <v>11999.999999999998</v>
      </c>
      <c r="M9" s="160">
        <f>Receita!M6</f>
        <v>11999.999999999998</v>
      </c>
      <c r="N9" s="160">
        <f>Receita!N6</f>
        <v>24181.818181818177</v>
      </c>
      <c r="O9" s="160">
        <f>Receita!O6</f>
        <v>24181.818181818177</v>
      </c>
      <c r="P9" s="160">
        <f>Receita!P6</f>
        <v>24181.818181818177</v>
      </c>
      <c r="Q9" s="160">
        <f>Receita!Q6</f>
        <v>24181.818181818177</v>
      </c>
      <c r="R9" s="160">
        <f>Receita!R6</f>
        <v>24181.818181818177</v>
      </c>
      <c r="S9" s="160">
        <f>Receita!S6</f>
        <v>24181.818181818177</v>
      </c>
      <c r="T9" s="160">
        <f>Receita!T6</f>
        <v>24181.818181818177</v>
      </c>
      <c r="U9" s="160">
        <f>Receita!U6</f>
        <v>24181.818181818177</v>
      </c>
      <c r="V9" s="160">
        <f>Receita!V6</f>
        <v>24181.818181818177</v>
      </c>
      <c r="W9" s="160">
        <f>Receita!W6</f>
        <v>24181.818181818177</v>
      </c>
      <c r="X9" s="160">
        <f>Receita!X6</f>
        <v>24181.818181818177</v>
      </c>
      <c r="Y9" s="160">
        <f>Receita!Y6</f>
        <v>24181.818181818177</v>
      </c>
      <c r="Z9" s="160">
        <f>Receita!Z6</f>
        <v>32690.909090909088</v>
      </c>
      <c r="AA9" s="160">
        <f>Receita!AA6</f>
        <v>32690.909090909088</v>
      </c>
      <c r="AB9" s="160">
        <f>Receita!AB6</f>
        <v>32690.909090909088</v>
      </c>
      <c r="AC9" s="160">
        <f>Receita!AC6</f>
        <v>32690.909090909088</v>
      </c>
      <c r="AD9" s="160">
        <f>Receita!AD6</f>
        <v>32690.909090909088</v>
      </c>
      <c r="AE9" s="160">
        <f>Receita!AE6</f>
        <v>32690.909090909088</v>
      </c>
      <c r="AF9" s="160">
        <f>Receita!AF6</f>
        <v>32690.909090909088</v>
      </c>
      <c r="AG9" s="160">
        <f>Receita!AG6</f>
        <v>32690.909090909088</v>
      </c>
      <c r="AH9" s="160">
        <f>Receita!AH6</f>
        <v>32690.909090909088</v>
      </c>
      <c r="AI9" s="160">
        <f>Receita!AI6</f>
        <v>32690.909090909088</v>
      </c>
      <c r="AJ9" s="160">
        <f>Receita!AJ6</f>
        <v>32690.909090909088</v>
      </c>
      <c r="AK9" s="160">
        <f>Receita!AK6</f>
        <v>32690.909090909088</v>
      </c>
      <c r="AL9" s="160">
        <f>Receita!AL6</f>
        <v>50872.727272727272</v>
      </c>
      <c r="AM9" s="160">
        <f>Receita!AM6</f>
        <v>50872.727272727272</v>
      </c>
      <c r="AN9" s="160">
        <f>Receita!AN6</f>
        <v>50872.727272727272</v>
      </c>
      <c r="AO9" s="160">
        <f>Receita!AO6</f>
        <v>50872.727272727272</v>
      </c>
      <c r="AP9" s="160">
        <f>Receita!AP6</f>
        <v>50872.727272727272</v>
      </c>
      <c r="AQ9" s="160">
        <f>Receita!AQ6</f>
        <v>50872.727272727272</v>
      </c>
      <c r="AR9" s="160">
        <f>Receita!AR6</f>
        <v>50872.727272727272</v>
      </c>
      <c r="AS9" s="160">
        <f>Receita!AS6</f>
        <v>50872.727272727272</v>
      </c>
      <c r="AT9" s="160">
        <f>Receita!AT6</f>
        <v>50872.727272727272</v>
      </c>
      <c r="AU9" s="160">
        <f>Receita!AU6</f>
        <v>50872.727272727272</v>
      </c>
      <c r="AV9" s="160">
        <f>Receita!AV6</f>
        <v>50872.727272727272</v>
      </c>
      <c r="AW9" s="160">
        <f>Receita!AW6</f>
        <v>50872.727272727272</v>
      </c>
      <c r="AX9" s="160">
        <f>Receita!AX6</f>
        <v>94490.909090909088</v>
      </c>
      <c r="AY9" s="160">
        <f>Receita!AY6</f>
        <v>94490.909090909088</v>
      </c>
      <c r="AZ9" s="160">
        <f>Receita!AZ6</f>
        <v>94490.909090909088</v>
      </c>
      <c r="BA9" s="160">
        <f>Receita!BA6</f>
        <v>94490.909090909088</v>
      </c>
      <c r="BB9" s="160">
        <f>Receita!BB6</f>
        <v>94490.909090909088</v>
      </c>
      <c r="BC9" s="160">
        <f>Receita!BC6</f>
        <v>94490.909090909088</v>
      </c>
      <c r="BD9" s="160">
        <f>Receita!BD6</f>
        <v>94490.909090909088</v>
      </c>
      <c r="BE9" s="160">
        <f>Receita!BE6</f>
        <v>94490.909090909088</v>
      </c>
      <c r="BF9" s="160">
        <f>Receita!BF6</f>
        <v>94490.909090909088</v>
      </c>
      <c r="BG9" s="160">
        <f>Receita!BG6</f>
        <v>94490.909090909088</v>
      </c>
      <c r="BH9" s="160">
        <f>Receita!BH6</f>
        <v>94490.909090909088</v>
      </c>
      <c r="BI9" s="160">
        <f>Receita!BI6</f>
        <v>94490.909090909088</v>
      </c>
      <c r="BJ9" s="144"/>
      <c r="BK9" s="144"/>
      <c r="BL9" s="144"/>
      <c r="BM9" s="144"/>
      <c r="BN9" s="144"/>
      <c r="BO9" s="144"/>
      <c r="BP9" s="144"/>
      <c r="BQ9" s="144"/>
      <c r="BR9" s="144"/>
      <c r="BS9" s="144"/>
      <c r="BT9" s="144"/>
      <c r="BU9" s="144"/>
      <c r="BV9" s="144"/>
      <c r="BW9" s="144"/>
      <c r="BX9" s="144"/>
      <c r="BY9" s="144"/>
      <c r="BZ9" s="144"/>
      <c r="CA9" s="144"/>
      <c r="CB9" s="144"/>
      <c r="CC9" s="144"/>
      <c r="CD9" s="144"/>
      <c r="CE9" s="144"/>
      <c r="CF9" s="144"/>
      <c r="CG9" s="144"/>
    </row>
    <row r="10" spans="1:131" s="44" customFormat="1">
      <c r="A10" s="216" t="s">
        <v>163</v>
      </c>
      <c r="B10" s="161">
        <f>Receita!B18</f>
        <v>2200.0000000000005</v>
      </c>
      <c r="C10" s="161">
        <f>Receita!C18</f>
        <v>2200.0000000000005</v>
      </c>
      <c r="D10" s="161">
        <f>Receita!D18</f>
        <v>2200.0000000000005</v>
      </c>
      <c r="E10" s="161">
        <f>Receita!E18</f>
        <v>2200.0000000000005</v>
      </c>
      <c r="F10" s="161">
        <f>Receita!F18</f>
        <v>2200.0000000000005</v>
      </c>
      <c r="G10" s="161">
        <f>Receita!G18</f>
        <v>2200.0000000000005</v>
      </c>
      <c r="H10" s="161">
        <f>Receita!H18</f>
        <v>2200.0000000000005</v>
      </c>
      <c r="I10" s="161">
        <f>Receita!I18</f>
        <v>2200.0000000000005</v>
      </c>
      <c r="J10" s="161">
        <f>Receita!J18</f>
        <v>2200.0000000000005</v>
      </c>
      <c r="K10" s="161">
        <f>Receita!K18</f>
        <v>2200.0000000000005</v>
      </c>
      <c r="L10" s="161">
        <f>Receita!L18</f>
        <v>2200.0000000000005</v>
      </c>
      <c r="M10" s="161">
        <f>Receita!M18</f>
        <v>2200.0000000000005</v>
      </c>
      <c r="N10" s="161">
        <f>Receita!N18</f>
        <v>4400.0000000000009</v>
      </c>
      <c r="O10" s="161">
        <f>Receita!O18</f>
        <v>4400.0000000000009</v>
      </c>
      <c r="P10" s="161">
        <f>Receita!P18</f>
        <v>4400.0000000000009</v>
      </c>
      <c r="Q10" s="161">
        <f>Receita!Q18</f>
        <v>4400.0000000000009</v>
      </c>
      <c r="R10" s="161">
        <f>Receita!R18</f>
        <v>4400.0000000000009</v>
      </c>
      <c r="S10" s="161">
        <f>Receita!S18</f>
        <v>4400.0000000000009</v>
      </c>
      <c r="T10" s="161">
        <f>Receita!T18</f>
        <v>4400.0000000000009</v>
      </c>
      <c r="U10" s="161">
        <f>Receita!U18</f>
        <v>4400.0000000000009</v>
      </c>
      <c r="V10" s="161">
        <f>Receita!V18</f>
        <v>4400.0000000000009</v>
      </c>
      <c r="W10" s="161">
        <f>Receita!W18</f>
        <v>4400.0000000000009</v>
      </c>
      <c r="X10" s="161">
        <f>Receita!X18</f>
        <v>4400.0000000000009</v>
      </c>
      <c r="Y10" s="161">
        <f>Receita!Y18</f>
        <v>4400.0000000000009</v>
      </c>
      <c r="Z10" s="161">
        <f>Receita!Z18</f>
        <v>6270</v>
      </c>
      <c r="AA10" s="161">
        <f>Receita!AA18</f>
        <v>6270</v>
      </c>
      <c r="AB10" s="161">
        <f>Receita!AB18</f>
        <v>6270</v>
      </c>
      <c r="AC10" s="161">
        <f>Receita!AC18</f>
        <v>6270</v>
      </c>
      <c r="AD10" s="161">
        <f>Receita!AD18</f>
        <v>6270</v>
      </c>
      <c r="AE10" s="161">
        <f>Receita!AE18</f>
        <v>6270</v>
      </c>
      <c r="AF10" s="161">
        <f>Receita!AF18</f>
        <v>6270</v>
      </c>
      <c r="AG10" s="161">
        <f>Receita!AG18</f>
        <v>6270</v>
      </c>
      <c r="AH10" s="161">
        <f>Receita!AH18</f>
        <v>6270</v>
      </c>
      <c r="AI10" s="161">
        <f>Receita!AI18</f>
        <v>6270</v>
      </c>
      <c r="AJ10" s="161">
        <f>Receita!AJ18</f>
        <v>6270</v>
      </c>
      <c r="AK10" s="161">
        <f>Receita!AK18</f>
        <v>6270</v>
      </c>
      <c r="AL10" s="161">
        <f>Receita!AL18</f>
        <v>8046.5</v>
      </c>
      <c r="AM10" s="161">
        <f>Receita!AM18</f>
        <v>8046.5</v>
      </c>
      <c r="AN10" s="161">
        <f>Receita!AN18</f>
        <v>8046.5</v>
      </c>
      <c r="AO10" s="161">
        <f>Receita!AO18</f>
        <v>8046.5</v>
      </c>
      <c r="AP10" s="161">
        <f>Receita!AP18</f>
        <v>8046.5</v>
      </c>
      <c r="AQ10" s="161">
        <f>Receita!AQ18</f>
        <v>8046.5</v>
      </c>
      <c r="AR10" s="161">
        <f>Receita!AR18</f>
        <v>8046.5</v>
      </c>
      <c r="AS10" s="161">
        <f>Receita!AS18</f>
        <v>8046.5</v>
      </c>
      <c r="AT10" s="161">
        <f>Receita!AT18</f>
        <v>8046.5</v>
      </c>
      <c r="AU10" s="161">
        <f>Receita!AU18</f>
        <v>8046.5</v>
      </c>
      <c r="AV10" s="161">
        <f>Receita!AV18</f>
        <v>8046.5</v>
      </c>
      <c r="AW10" s="161">
        <f>Receita!AW18</f>
        <v>8046.5</v>
      </c>
      <c r="AX10" s="161">
        <f>Receita!AX18</f>
        <v>9734.1749999999993</v>
      </c>
      <c r="AY10" s="161">
        <f>Receita!AY18</f>
        <v>9734.1749999999993</v>
      </c>
      <c r="AZ10" s="161">
        <f>Receita!AZ18</f>
        <v>9734.1749999999993</v>
      </c>
      <c r="BA10" s="161">
        <f>Receita!BA18</f>
        <v>9734.1749999999993</v>
      </c>
      <c r="BB10" s="161">
        <f>Receita!BB18</f>
        <v>9734.1749999999993</v>
      </c>
      <c r="BC10" s="161">
        <f>Receita!BC18</f>
        <v>9734.1749999999993</v>
      </c>
      <c r="BD10" s="161">
        <f>Receita!BD18</f>
        <v>9734.1749999999993</v>
      </c>
      <c r="BE10" s="161">
        <f>Receita!BE18</f>
        <v>9734.1749999999993</v>
      </c>
      <c r="BF10" s="161">
        <f>Receita!BF18</f>
        <v>9734.1749999999993</v>
      </c>
      <c r="BG10" s="161">
        <f>Receita!BG18</f>
        <v>9734.1749999999993</v>
      </c>
      <c r="BH10" s="161">
        <f>Receita!BH18</f>
        <v>9734.1749999999993</v>
      </c>
      <c r="BI10" s="161">
        <f>Receita!BI18</f>
        <v>9734.1749999999993</v>
      </c>
      <c r="BJ10" s="146"/>
      <c r="BK10" s="146"/>
      <c r="BL10" s="146"/>
      <c r="BM10" s="146"/>
      <c r="BN10" s="146"/>
      <c r="BO10" s="146"/>
      <c r="BP10" s="146"/>
      <c r="BQ10" s="146"/>
      <c r="BR10" s="146"/>
      <c r="BS10" s="146"/>
      <c r="BT10" s="146"/>
      <c r="BU10" s="146"/>
      <c r="BV10" s="146"/>
      <c r="BW10" s="146"/>
      <c r="BX10" s="146"/>
      <c r="BY10" s="146"/>
      <c r="BZ10" s="146"/>
      <c r="CA10" s="146"/>
      <c r="CB10" s="146"/>
      <c r="CC10" s="146"/>
      <c r="CD10" s="146"/>
      <c r="CE10" s="146"/>
      <c r="CF10" s="146"/>
      <c r="CG10" s="146"/>
    </row>
    <row r="11" spans="1:131" s="80" customFormat="1" ht="15.6">
      <c r="A11" s="150" t="s">
        <v>189</v>
      </c>
      <c r="B11" s="162">
        <f>SUM(B5:B10)</f>
        <v>30866.666666666664</v>
      </c>
      <c r="C11" s="162">
        <f t="shared" ref="C11:BI11" si="0">SUM(C5:C10)</f>
        <v>36366.666666666664</v>
      </c>
      <c r="D11" s="162">
        <f t="shared" si="0"/>
        <v>41866.666666666664</v>
      </c>
      <c r="E11" s="162">
        <f t="shared" si="0"/>
        <v>47366.666666666664</v>
      </c>
      <c r="F11" s="162">
        <f t="shared" si="0"/>
        <v>52866.666666666664</v>
      </c>
      <c r="G11" s="162">
        <f t="shared" si="0"/>
        <v>58366.666666666664</v>
      </c>
      <c r="H11" s="162">
        <f t="shared" si="0"/>
        <v>63866.666666666664</v>
      </c>
      <c r="I11" s="162">
        <f t="shared" si="0"/>
        <v>69366.666666666657</v>
      </c>
      <c r="J11" s="162">
        <f t="shared" si="0"/>
        <v>74866.666666666657</v>
      </c>
      <c r="K11" s="162">
        <f t="shared" si="0"/>
        <v>80366.666666666672</v>
      </c>
      <c r="L11" s="162">
        <f t="shared" si="0"/>
        <v>85866.666666666672</v>
      </c>
      <c r="M11" s="162">
        <f t="shared" si="0"/>
        <v>91366.666666666672</v>
      </c>
      <c r="N11" s="162">
        <f t="shared" si="0"/>
        <v>127765.45454545454</v>
      </c>
      <c r="O11" s="162">
        <f t="shared" si="0"/>
        <v>133265.45454545456</v>
      </c>
      <c r="P11" s="162">
        <f t="shared" si="0"/>
        <v>138765.45454545453</v>
      </c>
      <c r="Q11" s="162">
        <f t="shared" si="0"/>
        <v>144265.45454545453</v>
      </c>
      <c r="R11" s="162">
        <f t="shared" si="0"/>
        <v>149765.45454545453</v>
      </c>
      <c r="S11" s="162">
        <f t="shared" si="0"/>
        <v>155265.45454545453</v>
      </c>
      <c r="T11" s="162">
        <f t="shared" si="0"/>
        <v>160765.45454545453</v>
      </c>
      <c r="U11" s="162">
        <f t="shared" si="0"/>
        <v>166265.45454545453</v>
      </c>
      <c r="V11" s="162">
        <f t="shared" si="0"/>
        <v>171765.45454545453</v>
      </c>
      <c r="W11" s="162">
        <f t="shared" si="0"/>
        <v>177265.45454545453</v>
      </c>
      <c r="X11" s="162">
        <f t="shared" si="0"/>
        <v>182765.45454545453</v>
      </c>
      <c r="Y11" s="162">
        <f t="shared" si="0"/>
        <v>188265.45454545453</v>
      </c>
      <c r="Z11" s="162">
        <f t="shared" si="0"/>
        <v>217559.69696969696</v>
      </c>
      <c r="AA11" s="162">
        <f t="shared" si="0"/>
        <v>222784.69696969696</v>
      </c>
      <c r="AB11" s="162">
        <f t="shared" si="0"/>
        <v>228009.69696969696</v>
      </c>
      <c r="AC11" s="162">
        <f t="shared" si="0"/>
        <v>233234.69696969696</v>
      </c>
      <c r="AD11" s="162">
        <f t="shared" si="0"/>
        <v>238459.69696969696</v>
      </c>
      <c r="AE11" s="162">
        <f t="shared" si="0"/>
        <v>243684.69696969696</v>
      </c>
      <c r="AF11" s="162">
        <f t="shared" si="0"/>
        <v>248909.69696969696</v>
      </c>
      <c r="AG11" s="162">
        <f t="shared" si="0"/>
        <v>254134.69696969696</v>
      </c>
      <c r="AH11" s="162">
        <f t="shared" si="0"/>
        <v>259359.69696969696</v>
      </c>
      <c r="AI11" s="162">
        <f t="shared" si="0"/>
        <v>264584.69696969696</v>
      </c>
      <c r="AJ11" s="162">
        <f t="shared" si="0"/>
        <v>269809.69696969696</v>
      </c>
      <c r="AK11" s="162">
        <f t="shared" si="0"/>
        <v>275034.69696969696</v>
      </c>
      <c r="AL11" s="162">
        <f t="shared" si="0"/>
        <v>330638.38636363635</v>
      </c>
      <c r="AM11" s="162">
        <f t="shared" si="0"/>
        <v>335863.38636363635</v>
      </c>
      <c r="AN11" s="162">
        <f t="shared" si="0"/>
        <v>341088.38636363635</v>
      </c>
      <c r="AO11" s="162">
        <f t="shared" si="0"/>
        <v>346313.38636363635</v>
      </c>
      <c r="AP11" s="162">
        <f t="shared" si="0"/>
        <v>351538.38636363635</v>
      </c>
      <c r="AQ11" s="162">
        <f t="shared" si="0"/>
        <v>356763.38636363635</v>
      </c>
      <c r="AR11" s="162">
        <f t="shared" si="0"/>
        <v>361988.38636363635</v>
      </c>
      <c r="AS11" s="162">
        <f t="shared" si="0"/>
        <v>367213.38636363635</v>
      </c>
      <c r="AT11" s="162">
        <f t="shared" si="0"/>
        <v>372438.38636363635</v>
      </c>
      <c r="AU11" s="162">
        <f t="shared" si="0"/>
        <v>377663.38636363635</v>
      </c>
      <c r="AV11" s="162">
        <f t="shared" si="0"/>
        <v>382888.38636363635</v>
      </c>
      <c r="AW11" s="162">
        <f t="shared" si="0"/>
        <v>388113.38636363635</v>
      </c>
      <c r="AX11" s="162">
        <f t="shared" si="0"/>
        <v>480644.44431818178</v>
      </c>
      <c r="AY11" s="162">
        <f t="shared" si="0"/>
        <v>485869.44431818178</v>
      </c>
      <c r="AZ11" s="162">
        <f t="shared" si="0"/>
        <v>491094.44431818178</v>
      </c>
      <c r="BA11" s="162">
        <f t="shared" si="0"/>
        <v>496319.44431818178</v>
      </c>
      <c r="BB11" s="162">
        <f t="shared" si="0"/>
        <v>501544.44431818178</v>
      </c>
      <c r="BC11" s="162">
        <f t="shared" si="0"/>
        <v>506769.44431818178</v>
      </c>
      <c r="BD11" s="162">
        <f t="shared" si="0"/>
        <v>511994.44431818178</v>
      </c>
      <c r="BE11" s="162">
        <f t="shared" si="0"/>
        <v>517219.44431818178</v>
      </c>
      <c r="BF11" s="162">
        <f t="shared" si="0"/>
        <v>522444.44431818178</v>
      </c>
      <c r="BG11" s="162">
        <f t="shared" si="0"/>
        <v>527669.44431818184</v>
      </c>
      <c r="BH11" s="162">
        <f t="shared" si="0"/>
        <v>532894.44431818184</v>
      </c>
      <c r="BI11" s="162">
        <f t="shared" si="0"/>
        <v>538119.44431818184</v>
      </c>
      <c r="BJ11" s="145"/>
      <c r="BK11" s="145"/>
      <c r="BL11" s="145"/>
      <c r="BM11" s="145"/>
      <c r="BN11" s="145"/>
      <c r="BO11" s="145"/>
      <c r="BP11" s="145"/>
      <c r="BQ11" s="145"/>
      <c r="BR11" s="145"/>
      <c r="BS11" s="145"/>
      <c r="BT11" s="145"/>
      <c r="BU11" s="145"/>
      <c r="BV11" s="145"/>
      <c r="BW11" s="145"/>
      <c r="BX11" s="145"/>
      <c r="BY11" s="145"/>
      <c r="BZ11" s="145"/>
      <c r="CA11" s="145"/>
      <c r="CB11" s="145"/>
      <c r="CC11" s="145"/>
      <c r="CD11" s="145"/>
      <c r="CE11" s="145"/>
      <c r="CF11" s="145"/>
      <c r="CG11" s="145"/>
      <c r="CH11" s="58"/>
      <c r="CI11" s="58"/>
      <c r="CJ11" s="58"/>
      <c r="CK11" s="58"/>
      <c r="CL11" s="58"/>
      <c r="CM11" s="58"/>
      <c r="CN11" s="58"/>
      <c r="CO11" s="58"/>
      <c r="CP11" s="58"/>
      <c r="CQ11" s="58"/>
      <c r="CR11" s="58"/>
      <c r="CS11" s="58"/>
      <c r="CT11" s="58"/>
      <c r="CU11" s="58"/>
      <c r="CV11" s="58"/>
      <c r="CW11" s="58"/>
      <c r="CX11" s="58"/>
      <c r="CY11" s="58"/>
      <c r="CZ11" s="58"/>
      <c r="DA11" s="58"/>
      <c r="DB11" s="58"/>
      <c r="DC11" s="58"/>
      <c r="DD11" s="58"/>
      <c r="DE11" s="58"/>
      <c r="DF11" s="58"/>
      <c r="DG11" s="58"/>
      <c r="DH11" s="58"/>
      <c r="DI11" s="58"/>
      <c r="DJ11" s="58"/>
      <c r="DK11" s="58"/>
      <c r="DL11" s="58"/>
      <c r="DM11" s="58"/>
      <c r="DN11" s="58"/>
      <c r="DO11" s="58"/>
      <c r="DP11" s="58"/>
      <c r="DQ11" s="58"/>
      <c r="DR11" s="58"/>
      <c r="DS11" s="58"/>
      <c r="DT11" s="58"/>
      <c r="DU11" s="58"/>
      <c r="DV11" s="58"/>
      <c r="DW11" s="58"/>
      <c r="DX11" s="58"/>
      <c r="DY11" s="58"/>
      <c r="DZ11" s="58"/>
      <c r="EA11" s="58"/>
    </row>
    <row r="12" spans="1:131" s="58" customFormat="1" ht="15.6">
      <c r="A12" s="152" t="s">
        <v>190</v>
      </c>
      <c r="B12" s="163">
        <f>imp_fat*Resultados!B11</f>
        <v>2669.9666666666662</v>
      </c>
      <c r="C12" s="163">
        <f>imp_fat*Resultados!C11</f>
        <v>3145.7166666666662</v>
      </c>
      <c r="D12" s="163">
        <f>imp_fat*Resultados!D11</f>
        <v>3621.4666666666662</v>
      </c>
      <c r="E12" s="163">
        <f>imp_fat*Resultados!E11</f>
        <v>4097.2166666666662</v>
      </c>
      <c r="F12" s="163">
        <f>imp_fat*Resultados!F11</f>
        <v>4572.9666666666662</v>
      </c>
      <c r="G12" s="163">
        <f>imp_fat*Resultados!G11</f>
        <v>5048.7166666666662</v>
      </c>
      <c r="H12" s="163">
        <f>imp_fat*Resultados!H11</f>
        <v>5524.4666666666662</v>
      </c>
      <c r="I12" s="163">
        <f>imp_fat*Resultados!I11</f>
        <v>6000.2166666666653</v>
      </c>
      <c r="J12" s="163">
        <f>imp_fat*Resultados!J11</f>
        <v>6475.9666666666653</v>
      </c>
      <c r="K12" s="163">
        <f>imp_fat*Resultados!K11</f>
        <v>6951.7166666666662</v>
      </c>
      <c r="L12" s="163">
        <f>imp_fat*Resultados!L11</f>
        <v>7427.4666666666662</v>
      </c>
      <c r="M12" s="163">
        <f>imp_fat*Resultados!M11</f>
        <v>7903.2166666666662</v>
      </c>
      <c r="N12" s="163">
        <f>imp_fat*Resultados!N11</f>
        <v>11051.711818181817</v>
      </c>
      <c r="O12" s="163">
        <f>imp_fat*Resultados!O11</f>
        <v>11527.461818181819</v>
      </c>
      <c r="P12" s="163">
        <f>imp_fat*Resultados!P11</f>
        <v>12003.211818181815</v>
      </c>
      <c r="Q12" s="163">
        <f>imp_fat*Resultados!Q11</f>
        <v>12478.961818181815</v>
      </c>
      <c r="R12" s="163">
        <f>imp_fat*Resultados!R11</f>
        <v>12954.711818181815</v>
      </c>
      <c r="S12" s="163">
        <f>imp_fat*Resultados!S11</f>
        <v>13430.461818181815</v>
      </c>
      <c r="T12" s="163">
        <f>imp_fat*Resultados!T11</f>
        <v>13906.211818181815</v>
      </c>
      <c r="U12" s="163">
        <f>imp_fat*Resultados!U11</f>
        <v>14381.961818181815</v>
      </c>
      <c r="V12" s="163">
        <f>imp_fat*Resultados!V11</f>
        <v>14857.711818181815</v>
      </c>
      <c r="W12" s="163">
        <f>imp_fat*Resultados!W11</f>
        <v>15333.461818181815</v>
      </c>
      <c r="X12" s="163">
        <f>imp_fat*Resultados!X11</f>
        <v>15809.211818181815</v>
      </c>
      <c r="Y12" s="163">
        <f>imp_fat*Resultados!Y11</f>
        <v>16284.961818181815</v>
      </c>
      <c r="Z12" s="163">
        <f>imp_fat*Resultados!Z11</f>
        <v>18818.913787878784</v>
      </c>
      <c r="AA12" s="163">
        <f>imp_fat*Resultados!AA11</f>
        <v>19270.876287878786</v>
      </c>
      <c r="AB12" s="163">
        <f>imp_fat*Resultados!AB11</f>
        <v>19722.838787878787</v>
      </c>
      <c r="AC12" s="163">
        <f>imp_fat*Resultados!AC11</f>
        <v>20174.801287878785</v>
      </c>
      <c r="AD12" s="163">
        <f>imp_fat*Resultados!AD11</f>
        <v>20626.763787878786</v>
      </c>
      <c r="AE12" s="163">
        <f>imp_fat*Resultados!AE11</f>
        <v>21078.726287878784</v>
      </c>
      <c r="AF12" s="163">
        <f>imp_fat*Resultados!AF11</f>
        <v>21530.688787878786</v>
      </c>
      <c r="AG12" s="163">
        <f>imp_fat*Resultados!AG11</f>
        <v>21982.651287878787</v>
      </c>
      <c r="AH12" s="163">
        <f>imp_fat*Resultados!AH11</f>
        <v>22434.613787878785</v>
      </c>
      <c r="AI12" s="163">
        <f>imp_fat*Resultados!AI11</f>
        <v>22886.576287878786</v>
      </c>
      <c r="AJ12" s="163">
        <f>imp_fat*Resultados!AJ11</f>
        <v>23338.538787878784</v>
      </c>
      <c r="AK12" s="163">
        <f>imp_fat*Resultados!AK11</f>
        <v>23790.501287878786</v>
      </c>
      <c r="AL12" s="163">
        <f>imp_fat*Resultados!AL11</f>
        <v>28600.220420454541</v>
      </c>
      <c r="AM12" s="163">
        <f>imp_fat*Resultados!AM11</f>
        <v>29052.182920454543</v>
      </c>
      <c r="AN12" s="163">
        <f>imp_fat*Resultados!AN11</f>
        <v>29504.145420454541</v>
      </c>
      <c r="AO12" s="163">
        <f>imp_fat*Resultados!AO11</f>
        <v>29956.107920454542</v>
      </c>
      <c r="AP12" s="163">
        <f>imp_fat*Resultados!AP11</f>
        <v>30408.070420454544</v>
      </c>
      <c r="AQ12" s="163">
        <f>imp_fat*Resultados!AQ11</f>
        <v>30860.032920454541</v>
      </c>
      <c r="AR12" s="163">
        <f>imp_fat*Resultados!AR11</f>
        <v>31311.995420454543</v>
      </c>
      <c r="AS12" s="163">
        <f>imp_fat*Resultados!AS11</f>
        <v>31763.957920454541</v>
      </c>
      <c r="AT12" s="163">
        <f>imp_fat*Resultados!AT11</f>
        <v>32215.920420454542</v>
      </c>
      <c r="AU12" s="163">
        <f>imp_fat*Resultados!AU11</f>
        <v>32667.882920454544</v>
      </c>
      <c r="AV12" s="163">
        <f>imp_fat*Resultados!AV11</f>
        <v>33119.845420454541</v>
      </c>
      <c r="AW12" s="163">
        <f>imp_fat*Resultados!AW11</f>
        <v>33571.807920454543</v>
      </c>
      <c r="AX12" s="163">
        <f>imp_fat*Resultados!AX11</f>
        <v>41575.744433522719</v>
      </c>
      <c r="AY12" s="163">
        <f>imp_fat*Resultados!AY11</f>
        <v>42027.706933522721</v>
      </c>
      <c r="AZ12" s="163">
        <f>imp_fat*Resultados!AZ11</f>
        <v>42479.669433522722</v>
      </c>
      <c r="BA12" s="163">
        <f>imp_fat*Resultados!BA11</f>
        <v>42931.631933522724</v>
      </c>
      <c r="BB12" s="163">
        <f>imp_fat*Resultados!BB11</f>
        <v>43383.594433522718</v>
      </c>
      <c r="BC12" s="163">
        <f>imp_fat*Resultados!BC11</f>
        <v>43835.556933522719</v>
      </c>
      <c r="BD12" s="163">
        <f>imp_fat*Resultados!BD11</f>
        <v>44287.519433522721</v>
      </c>
      <c r="BE12" s="163">
        <f>imp_fat*Resultados!BE11</f>
        <v>44739.481933522722</v>
      </c>
      <c r="BF12" s="163">
        <f>imp_fat*Resultados!BF11</f>
        <v>45191.444433522724</v>
      </c>
      <c r="BG12" s="163">
        <f>imp_fat*Resultados!BG11</f>
        <v>45643.406933522725</v>
      </c>
      <c r="BH12" s="163">
        <f>imp_fat*Resultados!BH11</f>
        <v>46095.369433522726</v>
      </c>
      <c r="BI12" s="163">
        <f>imp_fat*Resultados!BI11</f>
        <v>46547.331933522728</v>
      </c>
      <c r="BJ12" s="145"/>
      <c r="BK12" s="145"/>
      <c r="BL12" s="145"/>
      <c r="BM12" s="145"/>
      <c r="BN12" s="145"/>
      <c r="BO12" s="145"/>
      <c r="BP12" s="145"/>
      <c r="BQ12" s="145"/>
      <c r="BR12" s="145"/>
      <c r="BS12" s="145"/>
      <c r="BT12" s="145"/>
      <c r="BU12" s="145"/>
      <c r="BV12" s="145"/>
      <c r="BW12" s="145"/>
      <c r="BX12" s="145"/>
      <c r="BY12" s="145"/>
      <c r="BZ12" s="145"/>
      <c r="CA12" s="145"/>
      <c r="CB12" s="145"/>
      <c r="CC12" s="145"/>
      <c r="CD12" s="145"/>
      <c r="CE12" s="145"/>
      <c r="CF12" s="145"/>
      <c r="CG12" s="145"/>
    </row>
    <row r="13" spans="1:131" s="80" customFormat="1" ht="15.6">
      <c r="A13" s="150" t="s">
        <v>191</v>
      </c>
      <c r="B13" s="164">
        <f>B11-B12</f>
        <v>28196.699999999997</v>
      </c>
      <c r="C13" s="164">
        <f t="shared" ref="C13:E13" si="1">C11-C12</f>
        <v>33220.949999999997</v>
      </c>
      <c r="D13" s="164">
        <f t="shared" si="1"/>
        <v>38245.199999999997</v>
      </c>
      <c r="E13" s="164">
        <f t="shared" si="1"/>
        <v>43269.45</v>
      </c>
      <c r="F13" s="164">
        <f t="shared" ref="F13" si="2">F11-F12</f>
        <v>48293.7</v>
      </c>
      <c r="G13" s="164">
        <f t="shared" ref="G13:H13" si="3">G11-G12</f>
        <v>53317.95</v>
      </c>
      <c r="H13" s="164">
        <f t="shared" si="3"/>
        <v>58342.2</v>
      </c>
      <c r="I13" s="164">
        <f t="shared" ref="I13" si="4">I11-I12</f>
        <v>63366.44999999999</v>
      </c>
      <c r="J13" s="164">
        <f t="shared" ref="J13:K13" si="5">J11-J12</f>
        <v>68390.7</v>
      </c>
      <c r="K13" s="164">
        <f t="shared" si="5"/>
        <v>73414.950000000012</v>
      </c>
      <c r="L13" s="164">
        <f t="shared" ref="L13" si="6">L11-L12</f>
        <v>78439.200000000012</v>
      </c>
      <c r="M13" s="164">
        <f t="shared" ref="M13:N13" si="7">M11-M12</f>
        <v>83463.450000000012</v>
      </c>
      <c r="N13" s="164">
        <f t="shared" si="7"/>
        <v>116713.74272727272</v>
      </c>
      <c r="O13" s="164">
        <f t="shared" ref="O13" si="8">O11-O12</f>
        <v>121737.99272727274</v>
      </c>
      <c r="P13" s="164">
        <f t="shared" ref="P13:Q13" si="9">P11-P12</f>
        <v>126762.24272727271</v>
      </c>
      <c r="Q13" s="164">
        <f t="shared" si="9"/>
        <v>131786.49272727271</v>
      </c>
      <c r="R13" s="164">
        <f t="shared" ref="R13" si="10">R11-R12</f>
        <v>136810.74272727271</v>
      </c>
      <c r="S13" s="164">
        <f t="shared" ref="S13:T13" si="11">S11-S12</f>
        <v>141834.99272727271</v>
      </c>
      <c r="T13" s="164">
        <f t="shared" si="11"/>
        <v>146859.24272727271</v>
      </c>
      <c r="U13" s="164">
        <f t="shared" ref="U13" si="12">U11-U12</f>
        <v>151883.49272727271</v>
      </c>
      <c r="V13" s="164">
        <f t="shared" ref="V13:W13" si="13">V11-V12</f>
        <v>156907.74272727271</v>
      </c>
      <c r="W13" s="164">
        <f t="shared" si="13"/>
        <v>161931.99272727271</v>
      </c>
      <c r="X13" s="164">
        <f t="shared" ref="X13" si="14">X11-X12</f>
        <v>166956.24272727271</v>
      </c>
      <c r="Y13" s="164">
        <f t="shared" ref="Y13:Z13" si="15">Y11-Y12</f>
        <v>171980.49272727271</v>
      </c>
      <c r="Z13" s="164">
        <f t="shared" si="15"/>
        <v>198740.78318181817</v>
      </c>
      <c r="AA13" s="164">
        <f t="shared" ref="AA13" si="16">AA11-AA12</f>
        <v>203513.82068181818</v>
      </c>
      <c r="AB13" s="164">
        <f t="shared" ref="AB13:AC13" si="17">AB11-AB12</f>
        <v>208286.85818181818</v>
      </c>
      <c r="AC13" s="164">
        <f t="shared" si="17"/>
        <v>213059.89568181819</v>
      </c>
      <c r="AD13" s="164">
        <f t="shared" ref="AD13" si="18">AD11-AD12</f>
        <v>217832.93318181817</v>
      </c>
      <c r="AE13" s="164">
        <f t="shared" ref="AE13:AF13" si="19">AE11-AE12</f>
        <v>222605.97068181817</v>
      </c>
      <c r="AF13" s="164">
        <f t="shared" si="19"/>
        <v>227379.00818181818</v>
      </c>
      <c r="AG13" s="164">
        <f t="shared" ref="AG13" si="20">AG11-AG12</f>
        <v>232152.04568181818</v>
      </c>
      <c r="AH13" s="164">
        <f t="shared" ref="AH13:AI13" si="21">AH11-AH12</f>
        <v>236925.08318181819</v>
      </c>
      <c r="AI13" s="164">
        <f t="shared" si="21"/>
        <v>241698.12068181817</v>
      </c>
      <c r="AJ13" s="164">
        <f t="shared" ref="AJ13" si="22">AJ11-AJ12</f>
        <v>246471.15818181817</v>
      </c>
      <c r="AK13" s="164">
        <f t="shared" ref="AK13:AL13" si="23">AK11-AK12</f>
        <v>251244.19568181818</v>
      </c>
      <c r="AL13" s="164">
        <f t="shared" si="23"/>
        <v>302038.16594318184</v>
      </c>
      <c r="AM13" s="164">
        <f t="shared" ref="AM13" si="24">AM11-AM12</f>
        <v>306811.20344318182</v>
      </c>
      <c r="AN13" s="164">
        <f t="shared" ref="AN13:AO13" si="25">AN11-AN12</f>
        <v>311584.24094318179</v>
      </c>
      <c r="AO13" s="164">
        <f t="shared" si="25"/>
        <v>316357.27844318183</v>
      </c>
      <c r="AP13" s="164">
        <f t="shared" ref="AP13" si="26">AP11-AP12</f>
        <v>321130.31594318181</v>
      </c>
      <c r="AQ13" s="164">
        <f t="shared" ref="AQ13:AR13" si="27">AQ11-AQ12</f>
        <v>325903.35344318184</v>
      </c>
      <c r="AR13" s="164">
        <f t="shared" si="27"/>
        <v>330676.39094318182</v>
      </c>
      <c r="AS13" s="164">
        <f t="shared" ref="AS13" si="28">AS11-AS12</f>
        <v>335449.42844318179</v>
      </c>
      <c r="AT13" s="164">
        <f t="shared" ref="AT13:AU13" si="29">AT11-AT12</f>
        <v>340222.46594318183</v>
      </c>
      <c r="AU13" s="164">
        <f t="shared" si="29"/>
        <v>344995.50344318181</v>
      </c>
      <c r="AV13" s="164">
        <f t="shared" ref="AV13" si="30">AV11-AV12</f>
        <v>349768.54094318184</v>
      </c>
      <c r="AW13" s="164">
        <f t="shared" ref="AW13:AX13" si="31">AW11-AW12</f>
        <v>354541.57844318182</v>
      </c>
      <c r="AX13" s="164">
        <f t="shared" si="31"/>
        <v>439068.69988465903</v>
      </c>
      <c r="AY13" s="164">
        <f t="shared" ref="AY13" si="32">AY11-AY12</f>
        <v>443841.73738465906</v>
      </c>
      <c r="AZ13" s="164">
        <f t="shared" ref="AZ13:BA13" si="33">AZ11-AZ12</f>
        <v>448614.77488465904</v>
      </c>
      <c r="BA13" s="164">
        <f t="shared" si="33"/>
        <v>453387.81238465908</v>
      </c>
      <c r="BB13" s="164">
        <f t="shared" ref="BB13" si="34">BB11-BB12</f>
        <v>458160.84988465905</v>
      </c>
      <c r="BC13" s="164">
        <f t="shared" ref="BC13:BD13" si="35">BC11-BC12</f>
        <v>462933.88738465903</v>
      </c>
      <c r="BD13" s="164">
        <f t="shared" si="35"/>
        <v>467706.92488465906</v>
      </c>
      <c r="BE13" s="164">
        <f t="shared" ref="BE13" si="36">BE11-BE12</f>
        <v>472479.96238465904</v>
      </c>
      <c r="BF13" s="164">
        <f t="shared" ref="BF13:BG13" si="37">BF11-BF12</f>
        <v>477252.99988465908</v>
      </c>
      <c r="BG13" s="164">
        <f t="shared" si="37"/>
        <v>482026.03738465911</v>
      </c>
      <c r="BH13" s="164">
        <f t="shared" ref="BH13" si="38">BH11-BH12</f>
        <v>486799.07488465909</v>
      </c>
      <c r="BI13" s="164">
        <f t="shared" ref="BI13" si="39">BI11-BI12</f>
        <v>491572.11238465912</v>
      </c>
      <c r="BJ13" s="145"/>
      <c r="BK13" s="145"/>
      <c r="BL13" s="145"/>
      <c r="BM13" s="145"/>
      <c r="BN13" s="145"/>
      <c r="BO13" s="145"/>
      <c r="BP13" s="145"/>
      <c r="BQ13" s="145"/>
      <c r="BR13" s="145"/>
      <c r="BS13" s="145"/>
      <c r="BT13" s="145"/>
      <c r="BU13" s="145"/>
      <c r="BV13" s="145"/>
      <c r="BW13" s="145"/>
      <c r="BX13" s="145"/>
      <c r="BY13" s="145"/>
      <c r="BZ13" s="145"/>
      <c r="CA13" s="145"/>
      <c r="CB13" s="145"/>
      <c r="CC13" s="145"/>
      <c r="CD13" s="145"/>
      <c r="CE13" s="145"/>
      <c r="CF13" s="145"/>
      <c r="CG13" s="145"/>
      <c r="CH13" s="58"/>
      <c r="CI13" s="58"/>
      <c r="CJ13" s="58"/>
      <c r="CK13" s="58"/>
      <c r="CL13" s="58"/>
      <c r="CM13" s="58"/>
      <c r="CN13" s="58"/>
      <c r="CO13" s="58"/>
      <c r="CP13" s="58"/>
      <c r="CQ13" s="58"/>
      <c r="CR13" s="58"/>
      <c r="CS13" s="58"/>
      <c r="CT13" s="58"/>
      <c r="CU13" s="58"/>
      <c r="CV13" s="58"/>
      <c r="CW13" s="58"/>
      <c r="CX13" s="58"/>
      <c r="CY13" s="58"/>
      <c r="CZ13" s="58"/>
      <c r="DA13" s="58"/>
      <c r="DB13" s="58"/>
      <c r="DC13" s="58"/>
      <c r="DD13" s="58"/>
      <c r="DE13" s="58"/>
      <c r="DF13" s="58"/>
      <c r="DG13" s="58"/>
      <c r="DH13" s="58"/>
      <c r="DI13" s="58"/>
      <c r="DJ13" s="58"/>
      <c r="DK13" s="58"/>
      <c r="DL13" s="58"/>
      <c r="DM13" s="58"/>
      <c r="DN13" s="58"/>
      <c r="DO13" s="58"/>
      <c r="DP13" s="58"/>
      <c r="DQ13" s="58"/>
      <c r="DR13" s="58"/>
      <c r="DS13" s="58"/>
      <c r="DT13" s="58"/>
      <c r="DU13" s="58"/>
      <c r="DV13" s="58"/>
      <c r="DW13" s="58"/>
      <c r="DX13" s="58"/>
      <c r="DY13" s="58"/>
      <c r="DZ13" s="58"/>
      <c r="EA13" s="58"/>
    </row>
    <row r="14" spans="1:131" ht="15.6">
      <c r="A14" s="152" t="s">
        <v>26</v>
      </c>
      <c r="B14" s="165">
        <f>Custos!B10</f>
        <v>62500</v>
      </c>
      <c r="C14" s="165">
        <f>Custos!C10</f>
        <v>62500</v>
      </c>
      <c r="D14" s="165">
        <f>Custos!D10</f>
        <v>62500</v>
      </c>
      <c r="E14" s="165">
        <f>Custos!E10</f>
        <v>62500</v>
      </c>
      <c r="F14" s="165">
        <f>Custos!F10</f>
        <v>62500</v>
      </c>
      <c r="G14" s="165">
        <f>Custos!G10</f>
        <v>62500</v>
      </c>
      <c r="H14" s="165">
        <f>Custos!H10</f>
        <v>34500</v>
      </c>
      <c r="I14" s="165">
        <f>Custos!I10</f>
        <v>34500</v>
      </c>
      <c r="J14" s="165">
        <f>Custos!J10</f>
        <v>34500</v>
      </c>
      <c r="K14" s="165">
        <f>Custos!K10</f>
        <v>34500</v>
      </c>
      <c r="L14" s="165">
        <f>Custos!L10</f>
        <v>34500</v>
      </c>
      <c r="M14" s="165">
        <f>Custos!M10</f>
        <v>34500</v>
      </c>
      <c r="N14" s="165">
        <f>Custos!N10</f>
        <v>35000</v>
      </c>
      <c r="O14" s="165">
        <f>Custos!O10</f>
        <v>35000</v>
      </c>
      <c r="P14" s="165">
        <f>Custos!P10</f>
        <v>35000</v>
      </c>
      <c r="Q14" s="165">
        <f>Custos!Q10</f>
        <v>35000</v>
      </c>
      <c r="R14" s="165">
        <f>Custos!R10</f>
        <v>35000</v>
      </c>
      <c r="S14" s="165">
        <f>Custos!S10</f>
        <v>35000</v>
      </c>
      <c r="T14" s="165">
        <f>Custos!T10</f>
        <v>35000</v>
      </c>
      <c r="U14" s="165">
        <f>Custos!U10</f>
        <v>35000</v>
      </c>
      <c r="V14" s="165">
        <f>Custos!V10</f>
        <v>35000</v>
      </c>
      <c r="W14" s="165">
        <f>Custos!W10</f>
        <v>35000</v>
      </c>
      <c r="X14" s="165">
        <f>Custos!X10</f>
        <v>35000</v>
      </c>
      <c r="Y14" s="165">
        <f>Custos!Y10</f>
        <v>35000</v>
      </c>
      <c r="Z14" s="165">
        <f>Custos!Z10</f>
        <v>36000</v>
      </c>
      <c r="AA14" s="165">
        <f>Custos!AA10</f>
        <v>36000</v>
      </c>
      <c r="AB14" s="165">
        <f>Custos!AB10</f>
        <v>36000</v>
      </c>
      <c r="AC14" s="165">
        <f>Custos!AC10</f>
        <v>36000</v>
      </c>
      <c r="AD14" s="165">
        <f>Custos!AD10</f>
        <v>36000</v>
      </c>
      <c r="AE14" s="165">
        <f>Custos!AE10</f>
        <v>36000</v>
      </c>
      <c r="AF14" s="165">
        <f>Custos!AF10</f>
        <v>36000</v>
      </c>
      <c r="AG14" s="165">
        <f>Custos!AG10</f>
        <v>36000</v>
      </c>
      <c r="AH14" s="165">
        <f>Custos!AH10</f>
        <v>36000</v>
      </c>
      <c r="AI14" s="165">
        <f>Custos!AI10</f>
        <v>36000</v>
      </c>
      <c r="AJ14" s="165">
        <f>Custos!AJ10</f>
        <v>36000</v>
      </c>
      <c r="AK14" s="165">
        <f>Custos!AK10</f>
        <v>36000</v>
      </c>
      <c r="AL14" s="165">
        <f>Custos!AL10</f>
        <v>49500</v>
      </c>
      <c r="AM14" s="165">
        <f>Custos!AM10</f>
        <v>49500</v>
      </c>
      <c r="AN14" s="165">
        <f>Custos!AN10</f>
        <v>49500</v>
      </c>
      <c r="AO14" s="165">
        <f>Custos!AO10</f>
        <v>49500</v>
      </c>
      <c r="AP14" s="165">
        <f>Custos!AP10</f>
        <v>49500</v>
      </c>
      <c r="AQ14" s="165">
        <f>Custos!AQ10</f>
        <v>49500</v>
      </c>
      <c r="AR14" s="165">
        <f>Custos!AR10</f>
        <v>49500</v>
      </c>
      <c r="AS14" s="165">
        <f>Custos!AS10</f>
        <v>49500</v>
      </c>
      <c r="AT14" s="165">
        <f>Custos!AT10</f>
        <v>49500</v>
      </c>
      <c r="AU14" s="165">
        <f>Custos!AU10</f>
        <v>49500</v>
      </c>
      <c r="AV14" s="165">
        <f>Custos!AV10</f>
        <v>49500</v>
      </c>
      <c r="AW14" s="165">
        <f>Custos!AW10</f>
        <v>49500</v>
      </c>
      <c r="AX14" s="165">
        <f>Custos!AX10</f>
        <v>37000</v>
      </c>
      <c r="AY14" s="165">
        <f>Custos!AY10</f>
        <v>37000</v>
      </c>
      <c r="AZ14" s="165">
        <f>Custos!AZ10</f>
        <v>37000</v>
      </c>
      <c r="BA14" s="165">
        <f>Custos!BA10</f>
        <v>37000</v>
      </c>
      <c r="BB14" s="165">
        <f>Custos!BB10</f>
        <v>37000</v>
      </c>
      <c r="BC14" s="165">
        <f>Custos!BC10</f>
        <v>37000</v>
      </c>
      <c r="BD14" s="165">
        <f>Custos!BD10</f>
        <v>37000</v>
      </c>
      <c r="BE14" s="165">
        <f>Custos!BE10</f>
        <v>37000</v>
      </c>
      <c r="BF14" s="165">
        <f>Custos!BF10</f>
        <v>37000</v>
      </c>
      <c r="BG14" s="165">
        <f>Custos!BG10</f>
        <v>37000</v>
      </c>
      <c r="BH14" s="165">
        <f>Custos!BH10</f>
        <v>37000</v>
      </c>
      <c r="BI14" s="165">
        <f>Custos!BI10</f>
        <v>37000</v>
      </c>
      <c r="BJ14" s="145"/>
      <c r="BK14" s="145"/>
      <c r="BL14" s="145"/>
      <c r="BM14" s="145"/>
      <c r="BN14" s="145"/>
      <c r="BO14" s="145"/>
      <c r="BP14" s="145"/>
      <c r="BQ14" s="145"/>
      <c r="BR14" s="145"/>
      <c r="BS14" s="145"/>
      <c r="BT14" s="145"/>
      <c r="BU14" s="145"/>
      <c r="BV14" s="145"/>
      <c r="BW14" s="145"/>
      <c r="BX14" s="145"/>
      <c r="BY14" s="145"/>
      <c r="BZ14" s="145"/>
      <c r="CA14" s="145"/>
      <c r="CB14" s="145"/>
      <c r="CC14" s="145"/>
      <c r="CD14" s="145"/>
      <c r="CE14" s="145"/>
      <c r="CF14" s="145"/>
      <c r="CG14" s="145"/>
      <c r="CH14" s="58"/>
      <c r="CI14" s="58"/>
      <c r="CJ14" s="58"/>
      <c r="CK14" s="58"/>
      <c r="CL14" s="58"/>
      <c r="CM14" s="58"/>
      <c r="CN14" s="58"/>
      <c r="CO14" s="58"/>
      <c r="CP14" s="58"/>
      <c r="CQ14" s="58"/>
      <c r="CR14" s="58"/>
      <c r="CS14" s="58"/>
      <c r="CT14" s="58"/>
      <c r="CU14" s="58"/>
      <c r="CV14" s="58"/>
      <c r="CW14" s="58"/>
      <c r="CX14" s="58"/>
      <c r="CY14" s="58"/>
      <c r="CZ14" s="58"/>
      <c r="DA14" s="58"/>
      <c r="DB14" s="58"/>
      <c r="DC14" s="58"/>
      <c r="DD14" s="58"/>
      <c r="DE14" s="58"/>
      <c r="DF14" s="58"/>
      <c r="DG14" s="58"/>
      <c r="DH14" s="58"/>
      <c r="DI14" s="58"/>
      <c r="DJ14" s="58"/>
      <c r="DK14" s="58"/>
      <c r="DL14" s="58"/>
      <c r="DM14" s="58"/>
      <c r="DN14" s="58"/>
      <c r="DO14" s="58"/>
      <c r="DP14" s="58"/>
      <c r="DQ14" s="58"/>
      <c r="DR14" s="58"/>
      <c r="DS14" s="58"/>
      <c r="DT14" s="58"/>
      <c r="DU14" s="58"/>
      <c r="DV14" s="58"/>
      <c r="DW14" s="58"/>
      <c r="DX14" s="58"/>
      <c r="DY14" s="58"/>
      <c r="DZ14" s="58"/>
      <c r="EA14" s="58"/>
    </row>
    <row r="15" spans="1:131" ht="15.6">
      <c r="A15" s="153" t="s">
        <v>51</v>
      </c>
      <c r="B15" s="165">
        <f>Investimentos_infra!B7</f>
        <v>21000</v>
      </c>
      <c r="C15" s="165">
        <f>Investimentos_infra!C7</f>
        <v>21000</v>
      </c>
      <c r="D15" s="165">
        <f>Investimentos_infra!D7</f>
        <v>21000</v>
      </c>
      <c r="E15" s="165">
        <f>Investimentos_infra!E7</f>
        <v>21000</v>
      </c>
      <c r="F15" s="165">
        <f>Investimentos_infra!F7</f>
        <v>0</v>
      </c>
      <c r="G15" s="165">
        <f>Investimentos_infra!G7</f>
        <v>0</v>
      </c>
      <c r="H15" s="165">
        <f>Investimentos_infra!H7</f>
        <v>0</v>
      </c>
      <c r="I15" s="165">
        <f>Investimentos_infra!I7</f>
        <v>0</v>
      </c>
      <c r="J15" s="165">
        <f>Investimentos_infra!J7</f>
        <v>0</v>
      </c>
      <c r="K15" s="165">
        <f>Investimentos_infra!K7</f>
        <v>0</v>
      </c>
      <c r="L15" s="165">
        <f>Investimentos_infra!L7</f>
        <v>0</v>
      </c>
      <c r="M15" s="165">
        <f>Investimentos_infra!M7</f>
        <v>0</v>
      </c>
      <c r="N15" s="165">
        <f>Investimentos_infra!N7</f>
        <v>21000</v>
      </c>
      <c r="O15" s="165">
        <f>Investimentos_infra!O7</f>
        <v>0</v>
      </c>
      <c r="P15" s="165">
        <f>Investimentos_infra!P7</f>
        <v>0</v>
      </c>
      <c r="Q15" s="165">
        <f>Investimentos_infra!Q7</f>
        <v>0</v>
      </c>
      <c r="R15" s="165">
        <f>Investimentos_infra!R7</f>
        <v>0</v>
      </c>
      <c r="S15" s="165">
        <f>Investimentos_infra!S7</f>
        <v>0</v>
      </c>
      <c r="T15" s="165">
        <f>Investimentos_infra!T7</f>
        <v>0</v>
      </c>
      <c r="U15" s="165">
        <f>Investimentos_infra!U7</f>
        <v>0</v>
      </c>
      <c r="V15" s="165">
        <f>Investimentos_infra!V7</f>
        <v>0</v>
      </c>
      <c r="W15" s="165">
        <f>Investimentos_infra!W7</f>
        <v>0</v>
      </c>
      <c r="X15" s="165">
        <f>Investimentos_infra!X7</f>
        <v>0</v>
      </c>
      <c r="Y15" s="165">
        <f>Investimentos_infra!Y7</f>
        <v>0</v>
      </c>
      <c r="Z15" s="165">
        <f>Investimentos_infra!Z7</f>
        <v>21000</v>
      </c>
      <c r="AA15" s="165">
        <f>Investimentos_infra!AA7</f>
        <v>21000</v>
      </c>
      <c r="AB15" s="165">
        <f>Investimentos_infra!AB7</f>
        <v>0</v>
      </c>
      <c r="AC15" s="165">
        <f>Investimentos_infra!AC7</f>
        <v>0</v>
      </c>
      <c r="AD15" s="165">
        <f>Investimentos_infra!AD7</f>
        <v>0</v>
      </c>
      <c r="AE15" s="165">
        <f>Investimentos_infra!AE7</f>
        <v>0</v>
      </c>
      <c r="AF15" s="165">
        <f>Investimentos_infra!AF7</f>
        <v>0</v>
      </c>
      <c r="AG15" s="165">
        <f>Investimentos_infra!AG7</f>
        <v>0</v>
      </c>
      <c r="AH15" s="165">
        <f>Investimentos_infra!AH7</f>
        <v>0</v>
      </c>
      <c r="AI15" s="165">
        <f>Investimentos_infra!AI7</f>
        <v>0</v>
      </c>
      <c r="AJ15" s="165">
        <f>Investimentos_infra!AJ7</f>
        <v>0</v>
      </c>
      <c r="AK15" s="165">
        <f>Investimentos_infra!AK7</f>
        <v>0</v>
      </c>
      <c r="AL15" s="165">
        <f>Investimentos_infra!AL7</f>
        <v>21000</v>
      </c>
      <c r="AM15" s="165">
        <f>Investimentos_infra!AM7</f>
        <v>0</v>
      </c>
      <c r="AN15" s="165">
        <f>Investimentos_infra!AN7</f>
        <v>0</v>
      </c>
      <c r="AO15" s="165">
        <f>Investimentos_infra!AO7</f>
        <v>0</v>
      </c>
      <c r="AP15" s="165">
        <f>Investimentos_infra!AP7</f>
        <v>0</v>
      </c>
      <c r="AQ15" s="165">
        <f>Investimentos_infra!AQ7</f>
        <v>0</v>
      </c>
      <c r="AR15" s="165">
        <f>Investimentos_infra!AR7</f>
        <v>0</v>
      </c>
      <c r="AS15" s="165">
        <f>Investimentos_infra!AS7</f>
        <v>0</v>
      </c>
      <c r="AT15" s="165">
        <f>Investimentos_infra!AT7</f>
        <v>0</v>
      </c>
      <c r="AU15" s="165">
        <f>Investimentos_infra!AU7</f>
        <v>0</v>
      </c>
      <c r="AV15" s="165">
        <f>Investimentos_infra!AV7</f>
        <v>0</v>
      </c>
      <c r="AW15" s="165">
        <f>Investimentos_infra!AW7</f>
        <v>0</v>
      </c>
      <c r="AX15" s="165">
        <f>Investimentos_infra!AX7</f>
        <v>21000</v>
      </c>
      <c r="AY15" s="165">
        <f>Investimentos_infra!AY7</f>
        <v>0</v>
      </c>
      <c r="AZ15" s="165">
        <f>Investimentos_infra!AZ7</f>
        <v>0</v>
      </c>
      <c r="BA15" s="165">
        <f>Investimentos_infra!BA7</f>
        <v>0</v>
      </c>
      <c r="BB15" s="165">
        <f>Investimentos_infra!BB7</f>
        <v>0</v>
      </c>
      <c r="BC15" s="165">
        <f>Investimentos_infra!BC7</f>
        <v>0</v>
      </c>
      <c r="BD15" s="165">
        <f>Investimentos_infra!BD7</f>
        <v>0</v>
      </c>
      <c r="BE15" s="165">
        <f>Investimentos_infra!BE7</f>
        <v>0</v>
      </c>
      <c r="BF15" s="165">
        <f>Investimentos_infra!BF7</f>
        <v>0</v>
      </c>
      <c r="BG15" s="165">
        <f>Investimentos_infra!BG7</f>
        <v>0</v>
      </c>
      <c r="BH15" s="165">
        <f>Investimentos_infra!BH7</f>
        <v>0</v>
      </c>
      <c r="BI15" s="165">
        <f>Investimentos_infra!BI7</f>
        <v>0</v>
      </c>
      <c r="BJ15" s="145"/>
      <c r="BK15" s="145"/>
      <c r="BL15" s="145"/>
      <c r="BM15" s="145"/>
      <c r="BN15" s="145"/>
      <c r="BO15" s="145"/>
      <c r="BP15" s="145"/>
      <c r="BQ15" s="145"/>
      <c r="BR15" s="145"/>
      <c r="BS15" s="145"/>
      <c r="BT15" s="145"/>
      <c r="BU15" s="145"/>
      <c r="BV15" s="145"/>
      <c r="BW15" s="145"/>
      <c r="BX15" s="145"/>
      <c r="BY15" s="145"/>
      <c r="BZ15" s="145"/>
      <c r="CA15" s="145"/>
      <c r="CB15" s="145"/>
      <c r="CC15" s="145"/>
      <c r="CD15" s="145"/>
      <c r="CE15" s="145"/>
      <c r="CF15" s="145"/>
      <c r="CG15" s="145"/>
      <c r="CH15" s="58"/>
      <c r="CI15" s="58"/>
      <c r="CJ15" s="58"/>
      <c r="CK15" s="58"/>
      <c r="CL15" s="58"/>
      <c r="CM15" s="58"/>
      <c r="CN15" s="58"/>
      <c r="CO15" s="58"/>
      <c r="CP15" s="58"/>
      <c r="CQ15" s="58"/>
      <c r="CR15" s="58"/>
      <c r="CS15" s="58"/>
      <c r="CT15" s="58"/>
      <c r="CU15" s="58"/>
      <c r="CV15" s="58"/>
      <c r="CW15" s="58"/>
      <c r="CX15" s="58"/>
      <c r="CY15" s="58"/>
      <c r="CZ15" s="58"/>
      <c r="DA15" s="58"/>
      <c r="DB15" s="58"/>
      <c r="DC15" s="58"/>
      <c r="DD15" s="58"/>
      <c r="DE15" s="58"/>
      <c r="DF15" s="58"/>
      <c r="DG15" s="58"/>
      <c r="DH15" s="58"/>
      <c r="DI15" s="58"/>
      <c r="DJ15" s="58"/>
      <c r="DK15" s="58"/>
      <c r="DL15" s="58"/>
      <c r="DM15" s="58"/>
      <c r="DN15" s="58"/>
      <c r="DO15" s="58"/>
      <c r="DP15" s="58"/>
      <c r="DQ15" s="58"/>
      <c r="DR15" s="58"/>
      <c r="DS15" s="58"/>
      <c r="DT15" s="58"/>
      <c r="DU15" s="58"/>
      <c r="DV15" s="58"/>
      <c r="DW15" s="58"/>
      <c r="DX15" s="58"/>
      <c r="DY15" s="58"/>
      <c r="DZ15" s="58"/>
      <c r="EA15" s="58"/>
    </row>
    <row r="16" spans="1:131" ht="15.6">
      <c r="A16" s="153" t="s">
        <v>27</v>
      </c>
      <c r="B16" s="165">
        <f>Despesas!B17</f>
        <v>13340</v>
      </c>
      <c r="C16" s="165">
        <f>Despesas!C17</f>
        <v>13340</v>
      </c>
      <c r="D16" s="165">
        <f>Despesas!D17</f>
        <v>13340</v>
      </c>
      <c r="E16" s="165">
        <f>Despesas!E17</f>
        <v>13340</v>
      </c>
      <c r="F16" s="165">
        <f>Despesas!F17</f>
        <v>10340</v>
      </c>
      <c r="G16" s="165">
        <f>Despesas!G17</f>
        <v>10340</v>
      </c>
      <c r="H16" s="165">
        <f>Despesas!H17</f>
        <v>10340</v>
      </c>
      <c r="I16" s="165">
        <f>Despesas!I17</f>
        <v>10340</v>
      </c>
      <c r="J16" s="165">
        <f>Despesas!J17</f>
        <v>10340</v>
      </c>
      <c r="K16" s="165">
        <f>Despesas!K17</f>
        <v>10340</v>
      </c>
      <c r="L16" s="165">
        <f>Despesas!L17</f>
        <v>10340</v>
      </c>
      <c r="M16" s="165">
        <f>Despesas!M17</f>
        <v>10340</v>
      </c>
      <c r="N16" s="165">
        <f>Despesas!N17</f>
        <v>12840</v>
      </c>
      <c r="O16" s="165">
        <f>Despesas!O17</f>
        <v>12840</v>
      </c>
      <c r="P16" s="165">
        <f>Despesas!P17</f>
        <v>12840</v>
      </c>
      <c r="Q16" s="165">
        <f>Despesas!Q17</f>
        <v>12840</v>
      </c>
      <c r="R16" s="165">
        <f>Despesas!R17</f>
        <v>11340</v>
      </c>
      <c r="S16" s="165">
        <f>Despesas!S17</f>
        <v>11340</v>
      </c>
      <c r="T16" s="165">
        <f>Despesas!T17</f>
        <v>11340</v>
      </c>
      <c r="U16" s="165">
        <f>Despesas!U17</f>
        <v>11340</v>
      </c>
      <c r="V16" s="165">
        <f>Despesas!V17</f>
        <v>11340</v>
      </c>
      <c r="W16" s="165">
        <f>Despesas!W17</f>
        <v>11340</v>
      </c>
      <c r="X16" s="165">
        <f>Despesas!X17</f>
        <v>11340</v>
      </c>
      <c r="Y16" s="165">
        <f>Despesas!Y17</f>
        <v>11340</v>
      </c>
      <c r="Z16" s="165">
        <f>Despesas!Z17</f>
        <v>15340</v>
      </c>
      <c r="AA16" s="165">
        <f>Despesas!AA17</f>
        <v>15340</v>
      </c>
      <c r="AB16" s="165">
        <f>Despesas!AB17</f>
        <v>15340</v>
      </c>
      <c r="AC16" s="165">
        <f>Despesas!AC17</f>
        <v>15340</v>
      </c>
      <c r="AD16" s="165">
        <f>Despesas!AD17</f>
        <v>13840</v>
      </c>
      <c r="AE16" s="165">
        <f>Despesas!AE17</f>
        <v>13840</v>
      </c>
      <c r="AF16" s="165">
        <f>Despesas!AF17</f>
        <v>13840</v>
      </c>
      <c r="AG16" s="165">
        <f>Despesas!AG17</f>
        <v>13840</v>
      </c>
      <c r="AH16" s="165">
        <f>Despesas!AH17</f>
        <v>13840</v>
      </c>
      <c r="AI16" s="165">
        <f>Despesas!AI17</f>
        <v>13840</v>
      </c>
      <c r="AJ16" s="165">
        <f>Despesas!AJ17</f>
        <v>13840</v>
      </c>
      <c r="AK16" s="165">
        <f>Despesas!AK17</f>
        <v>13840</v>
      </c>
      <c r="AL16" s="165">
        <f>Despesas!AL17</f>
        <v>15640</v>
      </c>
      <c r="AM16" s="165">
        <f>Despesas!AM17</f>
        <v>15640</v>
      </c>
      <c r="AN16" s="165">
        <f>Despesas!AN17</f>
        <v>15640</v>
      </c>
      <c r="AO16" s="165">
        <f>Despesas!AO17</f>
        <v>15640</v>
      </c>
      <c r="AP16" s="165">
        <f>Despesas!AP17</f>
        <v>14140</v>
      </c>
      <c r="AQ16" s="165">
        <f>Despesas!AQ17</f>
        <v>14140</v>
      </c>
      <c r="AR16" s="165">
        <f>Despesas!AR17</f>
        <v>14140</v>
      </c>
      <c r="AS16" s="165">
        <f>Despesas!AS17</f>
        <v>14140</v>
      </c>
      <c r="AT16" s="165">
        <f>Despesas!AT17</f>
        <v>14140</v>
      </c>
      <c r="AU16" s="165">
        <f>Despesas!AU17</f>
        <v>14140</v>
      </c>
      <c r="AV16" s="165">
        <f>Despesas!AV17</f>
        <v>14140</v>
      </c>
      <c r="AW16" s="165">
        <f>Despesas!AW17</f>
        <v>14140</v>
      </c>
      <c r="AX16" s="165">
        <f>Despesas!AX17</f>
        <v>18340</v>
      </c>
      <c r="AY16" s="165">
        <f>Despesas!AY17</f>
        <v>18340</v>
      </c>
      <c r="AZ16" s="165">
        <f>Despesas!AZ17</f>
        <v>18340</v>
      </c>
      <c r="BA16" s="165">
        <f>Despesas!BA17</f>
        <v>18340</v>
      </c>
      <c r="BB16" s="165">
        <f>Despesas!BB17</f>
        <v>16840</v>
      </c>
      <c r="BC16" s="165">
        <f>Despesas!BC17</f>
        <v>16840</v>
      </c>
      <c r="BD16" s="165">
        <f>Despesas!BD17</f>
        <v>16840</v>
      </c>
      <c r="BE16" s="165">
        <f>Despesas!BE17</f>
        <v>16840</v>
      </c>
      <c r="BF16" s="165">
        <f>Despesas!BF17</f>
        <v>16840</v>
      </c>
      <c r="BG16" s="165">
        <f>Despesas!BG17</f>
        <v>16840</v>
      </c>
      <c r="BH16" s="165">
        <f>Despesas!BH17</f>
        <v>16840</v>
      </c>
      <c r="BI16" s="165">
        <f>Despesas!BI17</f>
        <v>16840</v>
      </c>
      <c r="BJ16" s="145"/>
      <c r="BK16" s="145"/>
      <c r="BL16" s="145"/>
      <c r="BM16" s="145"/>
      <c r="BN16" s="145"/>
      <c r="BO16" s="145"/>
      <c r="BP16" s="145"/>
      <c r="BQ16" s="145"/>
      <c r="BR16" s="145"/>
      <c r="BS16" s="145"/>
      <c r="BT16" s="145"/>
      <c r="BU16" s="145"/>
      <c r="BV16" s="145"/>
      <c r="BW16" s="145"/>
      <c r="BX16" s="145"/>
      <c r="BY16" s="145"/>
      <c r="BZ16" s="145"/>
      <c r="CA16" s="145"/>
      <c r="CB16" s="145"/>
      <c r="CC16" s="145"/>
      <c r="CD16" s="145"/>
      <c r="CE16" s="145"/>
      <c r="CF16" s="145"/>
      <c r="CG16" s="145"/>
      <c r="CH16" s="58"/>
      <c r="CI16" s="58"/>
      <c r="CJ16" s="58"/>
      <c r="CK16" s="58"/>
      <c r="CL16" s="58"/>
      <c r="CM16" s="58"/>
      <c r="CN16" s="58"/>
      <c r="CO16" s="58"/>
      <c r="CP16" s="58"/>
      <c r="CQ16" s="58"/>
      <c r="CR16" s="58"/>
      <c r="CS16" s="58"/>
      <c r="CT16" s="58"/>
      <c r="CU16" s="58"/>
      <c r="CV16" s="58"/>
      <c r="CW16" s="58"/>
      <c r="CX16" s="58"/>
      <c r="CY16" s="58"/>
      <c r="CZ16" s="58"/>
      <c r="DA16" s="58"/>
      <c r="DB16" s="58"/>
      <c r="DC16" s="58"/>
      <c r="DD16" s="58"/>
      <c r="DE16" s="58"/>
      <c r="DF16" s="58"/>
      <c r="DG16" s="58"/>
      <c r="DH16" s="58"/>
      <c r="DI16" s="58"/>
      <c r="DJ16" s="58"/>
      <c r="DK16" s="58"/>
      <c r="DL16" s="58"/>
      <c r="DM16" s="58"/>
      <c r="DN16" s="58"/>
      <c r="DO16" s="58"/>
      <c r="DP16" s="58"/>
      <c r="DQ16" s="58"/>
      <c r="DR16" s="58"/>
      <c r="DS16" s="58"/>
      <c r="DT16" s="58"/>
      <c r="DU16" s="58"/>
      <c r="DV16" s="58"/>
      <c r="DW16" s="58"/>
      <c r="DX16" s="58"/>
      <c r="DY16" s="58"/>
      <c r="DZ16" s="58"/>
      <c r="EA16" s="58"/>
    </row>
    <row r="17" spans="1:131" ht="15.6">
      <c r="A17" s="153" t="s">
        <v>87</v>
      </c>
      <c r="B17" s="165">
        <f>Funcionários!B60</f>
        <v>79200</v>
      </c>
      <c r="C17" s="165">
        <f>Funcionários!C60</f>
        <v>79200</v>
      </c>
      <c r="D17" s="165">
        <f>Funcionários!D60</f>
        <v>79200</v>
      </c>
      <c r="E17" s="165">
        <f>Funcionários!E60</f>
        <v>79200</v>
      </c>
      <c r="F17" s="165">
        <f>Funcionários!F60</f>
        <v>79200</v>
      </c>
      <c r="G17" s="165">
        <f>Funcionários!G60</f>
        <v>79200</v>
      </c>
      <c r="H17" s="165">
        <f>Funcionários!H60</f>
        <v>79200</v>
      </c>
      <c r="I17" s="165">
        <f>Funcionários!I60</f>
        <v>79200</v>
      </c>
      <c r="J17" s="165">
        <f>Funcionários!J60</f>
        <v>79200</v>
      </c>
      <c r="K17" s="165">
        <f>Funcionários!K60</f>
        <v>79200</v>
      </c>
      <c r="L17" s="165">
        <f>Funcionários!L60</f>
        <v>79200</v>
      </c>
      <c r="M17" s="165">
        <f>Funcionários!M60</f>
        <v>79200</v>
      </c>
      <c r="N17" s="165">
        <f>Funcionários!N60</f>
        <v>82200</v>
      </c>
      <c r="O17" s="165">
        <f>Funcionários!O60</f>
        <v>82200</v>
      </c>
      <c r="P17" s="165">
        <f>Funcionários!P60</f>
        <v>82200</v>
      </c>
      <c r="Q17" s="165">
        <f>Funcionários!Q60</f>
        <v>82200</v>
      </c>
      <c r="R17" s="165">
        <f>Funcionários!R60</f>
        <v>82200</v>
      </c>
      <c r="S17" s="165">
        <f>Funcionários!S60</f>
        <v>82200</v>
      </c>
      <c r="T17" s="165">
        <f>Funcionários!T60</f>
        <v>82200</v>
      </c>
      <c r="U17" s="165">
        <f>Funcionários!U60</f>
        <v>82200</v>
      </c>
      <c r="V17" s="165">
        <f>Funcionários!V60</f>
        <v>82200</v>
      </c>
      <c r="W17" s="165">
        <f>Funcionários!W60</f>
        <v>82200</v>
      </c>
      <c r="X17" s="165">
        <f>Funcionários!X60</f>
        <v>82200</v>
      </c>
      <c r="Y17" s="165">
        <f>Funcionários!Y60</f>
        <v>82200</v>
      </c>
      <c r="Z17" s="165">
        <f>Funcionários!Z60</f>
        <v>112330</v>
      </c>
      <c r="AA17" s="165">
        <f>Funcionários!AA60</f>
        <v>112330</v>
      </c>
      <c r="AB17" s="165">
        <f>Funcionários!AB60</f>
        <v>112330</v>
      </c>
      <c r="AC17" s="165">
        <f>Funcionários!AC60</f>
        <v>112330</v>
      </c>
      <c r="AD17" s="165">
        <f>Funcionários!AD60</f>
        <v>112330</v>
      </c>
      <c r="AE17" s="165">
        <f>Funcionários!AE60</f>
        <v>112330</v>
      </c>
      <c r="AF17" s="165">
        <f>Funcionários!AF60</f>
        <v>112330</v>
      </c>
      <c r="AG17" s="165">
        <f>Funcionários!AG60</f>
        <v>112330</v>
      </c>
      <c r="AH17" s="165">
        <f>Funcionários!AH60</f>
        <v>112330</v>
      </c>
      <c r="AI17" s="165">
        <f>Funcionários!AI60</f>
        <v>112330</v>
      </c>
      <c r="AJ17" s="165">
        <f>Funcionários!AJ60</f>
        <v>112330</v>
      </c>
      <c r="AK17" s="165">
        <f>Funcionários!AK60</f>
        <v>112330</v>
      </c>
      <c r="AL17" s="165">
        <f>Funcionários!AL60</f>
        <v>138469.50000000003</v>
      </c>
      <c r="AM17" s="165">
        <f>Funcionários!AM60</f>
        <v>138469.50000000003</v>
      </c>
      <c r="AN17" s="165">
        <f>Funcionários!AN60</f>
        <v>138469.50000000003</v>
      </c>
      <c r="AO17" s="165">
        <f>Funcionários!AO60</f>
        <v>138469.50000000003</v>
      </c>
      <c r="AP17" s="165">
        <f>Funcionários!AP60</f>
        <v>138469.50000000003</v>
      </c>
      <c r="AQ17" s="165">
        <f>Funcionários!AQ60</f>
        <v>138469.50000000003</v>
      </c>
      <c r="AR17" s="165">
        <f>Funcionários!AR60</f>
        <v>138469.50000000003</v>
      </c>
      <c r="AS17" s="165">
        <f>Funcionários!AS60</f>
        <v>138469.50000000003</v>
      </c>
      <c r="AT17" s="165">
        <f>Funcionários!AT60</f>
        <v>138469.50000000003</v>
      </c>
      <c r="AU17" s="165">
        <f>Funcionários!AU60</f>
        <v>138469.50000000003</v>
      </c>
      <c r="AV17" s="165">
        <f>Funcionários!AV60</f>
        <v>138469.50000000003</v>
      </c>
      <c r="AW17" s="165">
        <f>Funcionários!AW60</f>
        <v>138469.50000000003</v>
      </c>
      <c r="AX17" s="165">
        <f>Funcionários!AX60</f>
        <v>176806.15000000005</v>
      </c>
      <c r="AY17" s="165">
        <f>Funcionários!AY60</f>
        <v>176806.15000000005</v>
      </c>
      <c r="AZ17" s="165">
        <f>Funcionários!AZ60</f>
        <v>176806.15000000005</v>
      </c>
      <c r="BA17" s="165">
        <f>Funcionários!BA60</f>
        <v>176806.15000000005</v>
      </c>
      <c r="BB17" s="165">
        <f>Funcionários!BB60</f>
        <v>176806.15000000005</v>
      </c>
      <c r="BC17" s="165">
        <f>Funcionários!BC60</f>
        <v>176806.15000000005</v>
      </c>
      <c r="BD17" s="165">
        <f>Funcionários!BD60</f>
        <v>176806.15000000005</v>
      </c>
      <c r="BE17" s="165">
        <f>Funcionários!BE60</f>
        <v>176806.15000000005</v>
      </c>
      <c r="BF17" s="165">
        <f>Funcionários!BF60</f>
        <v>176806.15000000005</v>
      </c>
      <c r="BG17" s="165">
        <f>Funcionários!BG60</f>
        <v>176806.15000000005</v>
      </c>
      <c r="BH17" s="165">
        <f>Funcionários!BH60</f>
        <v>176806.15000000005</v>
      </c>
      <c r="BI17" s="165">
        <f>Funcionários!BI60</f>
        <v>176806.15000000005</v>
      </c>
      <c r="BJ17" s="145"/>
      <c r="BK17" s="145"/>
      <c r="BL17" s="145"/>
      <c r="BM17" s="145"/>
      <c r="BN17" s="145"/>
      <c r="BO17" s="145"/>
      <c r="BP17" s="145"/>
      <c r="BQ17" s="145"/>
      <c r="BR17" s="145"/>
      <c r="BS17" s="145"/>
      <c r="BT17" s="145"/>
      <c r="BU17" s="145"/>
      <c r="BV17" s="145"/>
      <c r="BW17" s="145"/>
      <c r="BX17" s="145"/>
      <c r="BY17" s="145"/>
      <c r="BZ17" s="145"/>
      <c r="CA17" s="145"/>
      <c r="CB17" s="145"/>
      <c r="CC17" s="145"/>
      <c r="CD17" s="145"/>
      <c r="CE17" s="145"/>
      <c r="CF17" s="145"/>
      <c r="CG17" s="145"/>
      <c r="CH17" s="58"/>
      <c r="CI17" s="58"/>
      <c r="CJ17" s="58"/>
      <c r="CK17" s="58"/>
      <c r="CL17" s="58"/>
      <c r="CM17" s="58"/>
      <c r="CN17" s="58"/>
      <c r="CO17" s="58"/>
      <c r="CP17" s="58"/>
      <c r="CQ17" s="58"/>
      <c r="CR17" s="58"/>
      <c r="CS17" s="58"/>
      <c r="CT17" s="58"/>
      <c r="CU17" s="58"/>
      <c r="CV17" s="58"/>
      <c r="CW17" s="58"/>
      <c r="CX17" s="58"/>
      <c r="CY17" s="58"/>
      <c r="CZ17" s="58"/>
      <c r="DA17" s="58"/>
      <c r="DB17" s="58"/>
      <c r="DC17" s="58"/>
      <c r="DD17" s="58"/>
      <c r="DE17" s="58"/>
      <c r="DF17" s="58"/>
      <c r="DG17" s="58"/>
      <c r="DH17" s="58"/>
      <c r="DI17" s="58"/>
      <c r="DJ17" s="58"/>
      <c r="DK17" s="58"/>
      <c r="DL17" s="58"/>
      <c r="DM17" s="58"/>
      <c r="DN17" s="58"/>
      <c r="DO17" s="58"/>
      <c r="DP17" s="58"/>
      <c r="DQ17" s="58"/>
      <c r="DR17" s="58"/>
      <c r="DS17" s="58"/>
      <c r="DT17" s="58"/>
      <c r="DU17" s="58"/>
      <c r="DV17" s="58"/>
      <c r="DW17" s="58"/>
      <c r="DX17" s="58"/>
      <c r="DY17" s="58"/>
      <c r="DZ17" s="58"/>
      <c r="EA17" s="58"/>
    </row>
    <row r="18" spans="1:131" s="80" customFormat="1" ht="15.6">
      <c r="A18" s="150" t="s">
        <v>94</v>
      </c>
      <c r="B18" s="164">
        <f>B13-SUM(B14:B17)</f>
        <v>-147843.29999999999</v>
      </c>
      <c r="C18" s="164">
        <f t="shared" ref="C18:BI18" si="40">C13-SUM(C14:C17)</f>
        <v>-142819.04999999999</v>
      </c>
      <c r="D18" s="164">
        <f t="shared" si="40"/>
        <v>-137794.79999999999</v>
      </c>
      <c r="E18" s="164">
        <f t="shared" si="40"/>
        <v>-132770.54999999999</v>
      </c>
      <c r="F18" s="164">
        <f t="shared" si="40"/>
        <v>-103746.3</v>
      </c>
      <c r="G18" s="164">
        <f t="shared" si="40"/>
        <v>-98722.05</v>
      </c>
      <c r="H18" s="164">
        <f t="shared" si="40"/>
        <v>-65697.8</v>
      </c>
      <c r="I18" s="164">
        <f t="shared" si="40"/>
        <v>-60673.55000000001</v>
      </c>
      <c r="J18" s="164">
        <f t="shared" si="40"/>
        <v>-55649.3</v>
      </c>
      <c r="K18" s="164">
        <f t="shared" si="40"/>
        <v>-50625.049999999988</v>
      </c>
      <c r="L18" s="164">
        <f t="shared" si="40"/>
        <v>-45600.799999999988</v>
      </c>
      <c r="M18" s="164">
        <f t="shared" si="40"/>
        <v>-40576.549999999988</v>
      </c>
      <c r="N18" s="164">
        <f t="shared" si="40"/>
        <v>-34326.257272727278</v>
      </c>
      <c r="O18" s="164">
        <f t="shared" si="40"/>
        <v>-8302.0072727272636</v>
      </c>
      <c r="P18" s="164">
        <f t="shared" si="40"/>
        <v>-3277.7572727272927</v>
      </c>
      <c r="Q18" s="164">
        <f t="shared" si="40"/>
        <v>1746.4927272727073</v>
      </c>
      <c r="R18" s="164">
        <f t="shared" si="40"/>
        <v>8270.7427272727073</v>
      </c>
      <c r="S18" s="164">
        <f t="shared" si="40"/>
        <v>13294.992727272707</v>
      </c>
      <c r="T18" s="164">
        <f t="shared" si="40"/>
        <v>18319.242727272707</v>
      </c>
      <c r="U18" s="164">
        <f t="shared" si="40"/>
        <v>23343.492727272707</v>
      </c>
      <c r="V18" s="164">
        <f t="shared" si="40"/>
        <v>28367.742727272707</v>
      </c>
      <c r="W18" s="164">
        <f t="shared" si="40"/>
        <v>33391.992727272707</v>
      </c>
      <c r="X18" s="164">
        <f t="shared" si="40"/>
        <v>38416.242727272707</v>
      </c>
      <c r="Y18" s="164">
        <f t="shared" si="40"/>
        <v>43440.492727272707</v>
      </c>
      <c r="Z18" s="164">
        <f t="shared" si="40"/>
        <v>14070.783181818173</v>
      </c>
      <c r="AA18" s="164">
        <f t="shared" si="40"/>
        <v>18843.820681818179</v>
      </c>
      <c r="AB18" s="164">
        <f t="shared" si="40"/>
        <v>44616.858181818185</v>
      </c>
      <c r="AC18" s="164">
        <f t="shared" si="40"/>
        <v>49389.89568181819</v>
      </c>
      <c r="AD18" s="164">
        <f t="shared" si="40"/>
        <v>55662.933181818167</v>
      </c>
      <c r="AE18" s="164">
        <f t="shared" si="40"/>
        <v>60435.970681818173</v>
      </c>
      <c r="AF18" s="164">
        <f t="shared" si="40"/>
        <v>65209.008181818179</v>
      </c>
      <c r="AG18" s="164">
        <f t="shared" si="40"/>
        <v>69982.045681818185</v>
      </c>
      <c r="AH18" s="164">
        <f t="shared" si="40"/>
        <v>74755.08318181819</v>
      </c>
      <c r="AI18" s="164">
        <f t="shared" si="40"/>
        <v>79528.120681818167</v>
      </c>
      <c r="AJ18" s="164">
        <f t="shared" si="40"/>
        <v>84301.158181818173</v>
      </c>
      <c r="AK18" s="164">
        <f t="shared" si="40"/>
        <v>89074.195681818179</v>
      </c>
      <c r="AL18" s="164">
        <f t="shared" si="40"/>
        <v>77428.665943181812</v>
      </c>
      <c r="AM18" s="164">
        <f t="shared" si="40"/>
        <v>103201.70344318179</v>
      </c>
      <c r="AN18" s="164">
        <f t="shared" si="40"/>
        <v>107974.74094318177</v>
      </c>
      <c r="AO18" s="164">
        <f t="shared" si="40"/>
        <v>112747.7784431818</v>
      </c>
      <c r="AP18" s="164">
        <f t="shared" si="40"/>
        <v>119020.81594318178</v>
      </c>
      <c r="AQ18" s="164">
        <f t="shared" si="40"/>
        <v>123793.85344318181</v>
      </c>
      <c r="AR18" s="164">
        <f t="shared" si="40"/>
        <v>128566.89094318179</v>
      </c>
      <c r="AS18" s="164">
        <f t="shared" si="40"/>
        <v>133339.92844318177</v>
      </c>
      <c r="AT18" s="164">
        <f t="shared" si="40"/>
        <v>138112.9659431818</v>
      </c>
      <c r="AU18" s="164">
        <f t="shared" si="40"/>
        <v>142886.00344318178</v>
      </c>
      <c r="AV18" s="164">
        <f t="shared" si="40"/>
        <v>147659.04094318181</v>
      </c>
      <c r="AW18" s="164">
        <f t="shared" si="40"/>
        <v>152432.07844318179</v>
      </c>
      <c r="AX18" s="164">
        <f t="shared" si="40"/>
        <v>185922.54988465898</v>
      </c>
      <c r="AY18" s="164">
        <f t="shared" si="40"/>
        <v>211695.58738465901</v>
      </c>
      <c r="AZ18" s="164">
        <f t="shared" si="40"/>
        <v>216468.62488465899</v>
      </c>
      <c r="BA18" s="164">
        <f t="shared" si="40"/>
        <v>221241.66238465902</v>
      </c>
      <c r="BB18" s="164">
        <f t="shared" si="40"/>
        <v>227514.699884659</v>
      </c>
      <c r="BC18" s="164">
        <f t="shared" si="40"/>
        <v>232287.73738465898</v>
      </c>
      <c r="BD18" s="164">
        <f t="shared" si="40"/>
        <v>237060.77488465901</v>
      </c>
      <c r="BE18" s="164">
        <f t="shared" si="40"/>
        <v>241833.81238465899</v>
      </c>
      <c r="BF18" s="164">
        <f t="shared" si="40"/>
        <v>246606.84988465902</v>
      </c>
      <c r="BG18" s="164">
        <f t="shared" si="40"/>
        <v>251379.88738465906</v>
      </c>
      <c r="BH18" s="164">
        <f t="shared" si="40"/>
        <v>256152.92488465903</v>
      </c>
      <c r="BI18" s="164">
        <f t="shared" si="40"/>
        <v>260925.96238465907</v>
      </c>
      <c r="BJ18" s="145"/>
      <c r="BK18" s="145"/>
      <c r="BL18" s="145"/>
      <c r="BM18" s="145"/>
      <c r="BN18" s="145"/>
      <c r="BO18" s="145"/>
      <c r="BP18" s="145"/>
      <c r="BQ18" s="145"/>
      <c r="BR18" s="145"/>
      <c r="BS18" s="145"/>
      <c r="BT18" s="145"/>
      <c r="BU18" s="145"/>
      <c r="BV18" s="145"/>
      <c r="BW18" s="145"/>
      <c r="BX18" s="145"/>
      <c r="BY18" s="145"/>
      <c r="BZ18" s="145"/>
      <c r="CA18" s="145"/>
      <c r="CB18" s="145"/>
      <c r="CC18" s="145"/>
      <c r="CD18" s="145"/>
      <c r="CE18" s="145"/>
      <c r="CF18" s="145"/>
      <c r="CG18" s="145"/>
      <c r="CH18" s="58"/>
      <c r="CI18" s="58"/>
      <c r="CJ18" s="58"/>
      <c r="CK18" s="58"/>
      <c r="CL18" s="58"/>
      <c r="CM18" s="58"/>
      <c r="CN18" s="58"/>
      <c r="CO18" s="58"/>
      <c r="CP18" s="58"/>
      <c r="CQ18" s="58"/>
      <c r="CR18" s="58"/>
      <c r="CS18" s="58"/>
      <c r="CT18" s="58"/>
      <c r="CU18" s="58"/>
      <c r="CV18" s="58"/>
      <c r="CW18" s="58"/>
      <c r="CX18" s="58"/>
      <c r="CY18" s="58"/>
      <c r="CZ18" s="58"/>
      <c r="DA18" s="58"/>
      <c r="DB18" s="58"/>
      <c r="DC18" s="58"/>
      <c r="DD18" s="58"/>
      <c r="DE18" s="58"/>
      <c r="DF18" s="58"/>
      <c r="DG18" s="58"/>
      <c r="DH18" s="58"/>
      <c r="DI18" s="58"/>
      <c r="DJ18" s="58"/>
      <c r="DK18" s="58"/>
      <c r="DL18" s="58"/>
      <c r="DM18" s="58"/>
      <c r="DN18" s="58"/>
      <c r="DO18" s="58"/>
      <c r="DP18" s="58"/>
      <c r="DQ18" s="58"/>
      <c r="DR18" s="58"/>
      <c r="DS18" s="58"/>
      <c r="DT18" s="58"/>
      <c r="DU18" s="58"/>
      <c r="DV18" s="58"/>
      <c r="DW18" s="58"/>
      <c r="DX18" s="58"/>
      <c r="DY18" s="58"/>
      <c r="DZ18" s="58"/>
      <c r="EA18" s="58"/>
    </row>
    <row r="19" spans="1:131" ht="15.6">
      <c r="A19" s="153" t="s">
        <v>22</v>
      </c>
      <c r="B19" s="165">
        <f>-IF(B18&lt;0,0,0.25*B18)</f>
        <v>0</v>
      </c>
      <c r="C19" s="165">
        <f t="shared" ref="C19:BI19" si="41">-IF(C18&lt;0,0,0.25*C18)</f>
        <v>0</v>
      </c>
      <c r="D19" s="165">
        <f t="shared" si="41"/>
        <v>0</v>
      </c>
      <c r="E19" s="165">
        <f t="shared" si="41"/>
        <v>0</v>
      </c>
      <c r="F19" s="165">
        <f t="shared" si="41"/>
        <v>0</v>
      </c>
      <c r="G19" s="165">
        <f t="shared" si="41"/>
        <v>0</v>
      </c>
      <c r="H19" s="165">
        <f t="shared" si="41"/>
        <v>0</v>
      </c>
      <c r="I19" s="165">
        <f t="shared" si="41"/>
        <v>0</v>
      </c>
      <c r="J19" s="165">
        <f t="shared" si="41"/>
        <v>0</v>
      </c>
      <c r="K19" s="165">
        <f t="shared" si="41"/>
        <v>0</v>
      </c>
      <c r="L19" s="165">
        <f t="shared" si="41"/>
        <v>0</v>
      </c>
      <c r="M19" s="165">
        <f t="shared" si="41"/>
        <v>0</v>
      </c>
      <c r="N19" s="165">
        <f t="shared" si="41"/>
        <v>0</v>
      </c>
      <c r="O19" s="165">
        <f t="shared" si="41"/>
        <v>0</v>
      </c>
      <c r="P19" s="165">
        <f t="shared" si="41"/>
        <v>0</v>
      </c>
      <c r="Q19" s="165">
        <f t="shared" si="41"/>
        <v>-436.62318181817682</v>
      </c>
      <c r="R19" s="165">
        <f t="shared" si="41"/>
        <v>-2067.6856818181768</v>
      </c>
      <c r="S19" s="165">
        <f t="shared" si="41"/>
        <v>-3323.7481818181768</v>
      </c>
      <c r="T19" s="165">
        <f t="shared" si="41"/>
        <v>-4579.8106818181768</v>
      </c>
      <c r="U19" s="165">
        <f t="shared" si="41"/>
        <v>-5835.8731818181768</v>
      </c>
      <c r="V19" s="165">
        <f t="shared" si="41"/>
        <v>-7091.9356818181768</v>
      </c>
      <c r="W19" s="165">
        <f t="shared" si="41"/>
        <v>-8347.9981818181768</v>
      </c>
      <c r="X19" s="165">
        <f t="shared" si="41"/>
        <v>-9604.0606818181768</v>
      </c>
      <c r="Y19" s="165">
        <f t="shared" si="41"/>
        <v>-10860.123181818177</v>
      </c>
      <c r="Z19" s="165">
        <f t="shared" si="41"/>
        <v>-3517.6957954545433</v>
      </c>
      <c r="AA19" s="165">
        <f t="shared" si="41"/>
        <v>-4710.9551704545447</v>
      </c>
      <c r="AB19" s="165">
        <f t="shared" si="41"/>
        <v>-11154.214545454546</v>
      </c>
      <c r="AC19" s="165">
        <f t="shared" si="41"/>
        <v>-12347.473920454548</v>
      </c>
      <c r="AD19" s="165">
        <f t="shared" si="41"/>
        <v>-13915.733295454542</v>
      </c>
      <c r="AE19" s="165">
        <f t="shared" si="41"/>
        <v>-15108.992670454543</v>
      </c>
      <c r="AF19" s="165">
        <f t="shared" si="41"/>
        <v>-16302.252045454545</v>
      </c>
      <c r="AG19" s="165">
        <f t="shared" si="41"/>
        <v>-17495.511420454546</v>
      </c>
      <c r="AH19" s="165">
        <f t="shared" si="41"/>
        <v>-18688.770795454548</v>
      </c>
      <c r="AI19" s="165">
        <f t="shared" si="41"/>
        <v>-19882.030170454542</v>
      </c>
      <c r="AJ19" s="165">
        <f t="shared" si="41"/>
        <v>-21075.289545454543</v>
      </c>
      <c r="AK19" s="165">
        <f t="shared" si="41"/>
        <v>-22268.548920454545</v>
      </c>
      <c r="AL19" s="165">
        <f t="shared" si="41"/>
        <v>-19357.166485795453</v>
      </c>
      <c r="AM19" s="165">
        <f t="shared" si="41"/>
        <v>-25800.425860795447</v>
      </c>
      <c r="AN19" s="165">
        <f t="shared" si="41"/>
        <v>-26993.685235795441</v>
      </c>
      <c r="AO19" s="165">
        <f t="shared" si="41"/>
        <v>-28186.94461079545</v>
      </c>
      <c r="AP19" s="165">
        <f t="shared" si="41"/>
        <v>-29755.203985795444</v>
      </c>
      <c r="AQ19" s="165">
        <f t="shared" si="41"/>
        <v>-30948.463360795453</v>
      </c>
      <c r="AR19" s="165">
        <f t="shared" si="41"/>
        <v>-32141.722735795447</v>
      </c>
      <c r="AS19" s="165">
        <f t="shared" si="41"/>
        <v>-33334.982110795441</v>
      </c>
      <c r="AT19" s="165">
        <f t="shared" si="41"/>
        <v>-34528.24148579545</v>
      </c>
      <c r="AU19" s="165">
        <f t="shared" si="41"/>
        <v>-35721.500860795444</v>
      </c>
      <c r="AV19" s="165">
        <f t="shared" si="41"/>
        <v>-36914.760235795453</v>
      </c>
      <c r="AW19" s="165">
        <f t="shared" si="41"/>
        <v>-38108.019610795447</v>
      </c>
      <c r="AX19" s="165">
        <f t="shared" si="41"/>
        <v>-46480.637471164744</v>
      </c>
      <c r="AY19" s="165">
        <f t="shared" si="41"/>
        <v>-52923.896846164753</v>
      </c>
      <c r="AZ19" s="165">
        <f t="shared" si="41"/>
        <v>-54117.156221164747</v>
      </c>
      <c r="BA19" s="165">
        <f t="shared" si="41"/>
        <v>-55310.415596164756</v>
      </c>
      <c r="BB19" s="165">
        <f t="shared" si="41"/>
        <v>-56878.67497116475</v>
      </c>
      <c r="BC19" s="165">
        <f t="shared" si="41"/>
        <v>-58071.934346164744</v>
      </c>
      <c r="BD19" s="165">
        <f t="shared" si="41"/>
        <v>-59265.193721164753</v>
      </c>
      <c r="BE19" s="165">
        <f t="shared" si="41"/>
        <v>-60458.453096164747</v>
      </c>
      <c r="BF19" s="165">
        <f t="shared" si="41"/>
        <v>-61651.712471164756</v>
      </c>
      <c r="BG19" s="165">
        <f t="shared" si="41"/>
        <v>-62844.971846164764</v>
      </c>
      <c r="BH19" s="165">
        <f t="shared" si="41"/>
        <v>-64038.231221164759</v>
      </c>
      <c r="BI19" s="165">
        <f t="shared" si="41"/>
        <v>-65231.490596164767</v>
      </c>
      <c r="BJ19" s="145"/>
      <c r="BK19" s="145"/>
      <c r="BL19" s="145"/>
      <c r="BM19" s="145"/>
      <c r="BN19" s="145"/>
      <c r="BO19" s="145"/>
      <c r="BP19" s="145"/>
      <c r="BQ19" s="145"/>
      <c r="BR19" s="145"/>
      <c r="BS19" s="145"/>
      <c r="BT19" s="145"/>
      <c r="BU19" s="145"/>
      <c r="BV19" s="145"/>
      <c r="BW19" s="145"/>
      <c r="BX19" s="145"/>
      <c r="BY19" s="145"/>
      <c r="BZ19" s="145"/>
      <c r="CA19" s="145"/>
      <c r="CB19" s="145"/>
      <c r="CC19" s="145"/>
      <c r="CD19" s="145"/>
      <c r="CE19" s="145"/>
      <c r="CF19" s="145"/>
      <c r="CG19" s="145"/>
      <c r="CH19" s="58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8"/>
      <c r="DC19" s="58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8"/>
      <c r="DU19" s="58"/>
      <c r="DV19" s="58"/>
      <c r="DW19" s="58"/>
      <c r="DX19" s="58"/>
      <c r="DY19" s="58"/>
      <c r="DZ19" s="58"/>
      <c r="EA19" s="58"/>
    </row>
    <row r="20" spans="1:131" ht="15.6">
      <c r="A20" s="153" t="s">
        <v>85</v>
      </c>
      <c r="B20" s="165">
        <f>-IF(B18&lt;0,0,B18*0.09)</f>
        <v>0</v>
      </c>
      <c r="C20" s="165">
        <f t="shared" ref="C20:BI20" si="42">-IF(C18&lt;0,0,C18*0.09)</f>
        <v>0</v>
      </c>
      <c r="D20" s="165">
        <f t="shared" si="42"/>
        <v>0</v>
      </c>
      <c r="E20" s="165">
        <f t="shared" si="42"/>
        <v>0</v>
      </c>
      <c r="F20" s="165">
        <f t="shared" si="42"/>
        <v>0</v>
      </c>
      <c r="G20" s="165">
        <f t="shared" si="42"/>
        <v>0</v>
      </c>
      <c r="H20" s="165">
        <f t="shared" si="42"/>
        <v>0</v>
      </c>
      <c r="I20" s="165">
        <f t="shared" si="42"/>
        <v>0</v>
      </c>
      <c r="J20" s="165">
        <f t="shared" si="42"/>
        <v>0</v>
      </c>
      <c r="K20" s="165">
        <f t="shared" si="42"/>
        <v>0</v>
      </c>
      <c r="L20" s="165">
        <f t="shared" si="42"/>
        <v>0</v>
      </c>
      <c r="M20" s="165">
        <f t="shared" si="42"/>
        <v>0</v>
      </c>
      <c r="N20" s="165">
        <f t="shared" si="42"/>
        <v>0</v>
      </c>
      <c r="O20" s="165">
        <f t="shared" si="42"/>
        <v>0</v>
      </c>
      <c r="P20" s="165">
        <f t="shared" si="42"/>
        <v>0</v>
      </c>
      <c r="Q20" s="165">
        <f t="shared" si="42"/>
        <v>-157.18434545454366</v>
      </c>
      <c r="R20" s="165">
        <f t="shared" si="42"/>
        <v>-744.36684545454364</v>
      </c>
      <c r="S20" s="165">
        <f t="shared" si="42"/>
        <v>-1196.5493454545435</v>
      </c>
      <c r="T20" s="165">
        <f t="shared" si="42"/>
        <v>-1648.7318454545436</v>
      </c>
      <c r="U20" s="165">
        <f t="shared" si="42"/>
        <v>-2100.9143454545438</v>
      </c>
      <c r="V20" s="165">
        <f t="shared" si="42"/>
        <v>-2553.0968454545437</v>
      </c>
      <c r="W20" s="165">
        <f t="shared" si="42"/>
        <v>-3005.2793454545435</v>
      </c>
      <c r="X20" s="165">
        <f t="shared" si="42"/>
        <v>-3457.4618454545434</v>
      </c>
      <c r="Y20" s="165">
        <f t="shared" si="42"/>
        <v>-3909.6443454545433</v>
      </c>
      <c r="Z20" s="165">
        <f t="shared" si="42"/>
        <v>-1266.3704863636356</v>
      </c>
      <c r="AA20" s="165">
        <f t="shared" si="42"/>
        <v>-1695.943861363636</v>
      </c>
      <c r="AB20" s="165">
        <f t="shared" si="42"/>
        <v>-4015.5172363636366</v>
      </c>
      <c r="AC20" s="165">
        <f t="shared" si="42"/>
        <v>-4445.0906113636365</v>
      </c>
      <c r="AD20" s="165">
        <f t="shared" si="42"/>
        <v>-5009.6639863636346</v>
      </c>
      <c r="AE20" s="165">
        <f t="shared" si="42"/>
        <v>-5439.2373613636355</v>
      </c>
      <c r="AF20" s="165">
        <f t="shared" si="42"/>
        <v>-5868.8107363636354</v>
      </c>
      <c r="AG20" s="165">
        <f t="shared" si="42"/>
        <v>-6298.3841113636363</v>
      </c>
      <c r="AH20" s="165">
        <f t="shared" si="42"/>
        <v>-6727.9574863636371</v>
      </c>
      <c r="AI20" s="165">
        <f t="shared" si="42"/>
        <v>-7157.5308613636344</v>
      </c>
      <c r="AJ20" s="165">
        <f t="shared" si="42"/>
        <v>-7587.1042363636352</v>
      </c>
      <c r="AK20" s="165">
        <f t="shared" si="42"/>
        <v>-8016.6776113636361</v>
      </c>
      <c r="AL20" s="165">
        <f t="shared" si="42"/>
        <v>-6968.5799348863629</v>
      </c>
      <c r="AM20" s="165">
        <f t="shared" si="42"/>
        <v>-9288.1533098863601</v>
      </c>
      <c r="AN20" s="165">
        <f t="shared" si="42"/>
        <v>-9717.7266848863583</v>
      </c>
      <c r="AO20" s="165">
        <f t="shared" si="42"/>
        <v>-10147.300059886362</v>
      </c>
      <c r="AP20" s="165">
        <f t="shared" si="42"/>
        <v>-10711.87343488636</v>
      </c>
      <c r="AQ20" s="165">
        <f t="shared" si="42"/>
        <v>-11141.446809886362</v>
      </c>
      <c r="AR20" s="165">
        <f t="shared" si="42"/>
        <v>-11571.02018488636</v>
      </c>
      <c r="AS20" s="165">
        <f t="shared" si="42"/>
        <v>-12000.593559886358</v>
      </c>
      <c r="AT20" s="165">
        <f t="shared" si="42"/>
        <v>-12430.166934886362</v>
      </c>
      <c r="AU20" s="165">
        <f t="shared" si="42"/>
        <v>-12859.74030988636</v>
      </c>
      <c r="AV20" s="165">
        <f t="shared" si="42"/>
        <v>-13289.313684886363</v>
      </c>
      <c r="AW20" s="165">
        <f t="shared" si="42"/>
        <v>-13718.88705988636</v>
      </c>
      <c r="AX20" s="165">
        <f t="shared" si="42"/>
        <v>-16733.029489619308</v>
      </c>
      <c r="AY20" s="165">
        <f t="shared" si="42"/>
        <v>-19052.602864619312</v>
      </c>
      <c r="AZ20" s="165">
        <f t="shared" si="42"/>
        <v>-19482.176239619308</v>
      </c>
      <c r="BA20" s="165">
        <f t="shared" si="42"/>
        <v>-19911.749614619312</v>
      </c>
      <c r="BB20" s="165">
        <f t="shared" si="42"/>
        <v>-20476.322989619308</v>
      </c>
      <c r="BC20" s="165">
        <f t="shared" si="42"/>
        <v>-20905.896364619308</v>
      </c>
      <c r="BD20" s="165">
        <f t="shared" si="42"/>
        <v>-21335.469739619311</v>
      </c>
      <c r="BE20" s="165">
        <f t="shared" si="42"/>
        <v>-21765.043114619308</v>
      </c>
      <c r="BF20" s="165">
        <f t="shared" si="42"/>
        <v>-22194.616489619311</v>
      </c>
      <c r="BG20" s="165">
        <f t="shared" si="42"/>
        <v>-22624.189864619315</v>
      </c>
      <c r="BH20" s="165">
        <f t="shared" si="42"/>
        <v>-23053.763239619311</v>
      </c>
      <c r="BI20" s="165">
        <f t="shared" si="42"/>
        <v>-23483.336614619315</v>
      </c>
      <c r="BJ20" s="145"/>
      <c r="BK20" s="145"/>
      <c r="BL20" s="145"/>
      <c r="BM20" s="145"/>
      <c r="BN20" s="145"/>
      <c r="BO20" s="145"/>
      <c r="BP20" s="145"/>
      <c r="BQ20" s="145"/>
      <c r="BR20" s="145"/>
      <c r="BS20" s="145"/>
      <c r="BT20" s="145"/>
      <c r="BU20" s="145"/>
      <c r="BV20" s="145"/>
      <c r="BW20" s="145"/>
      <c r="BX20" s="145"/>
      <c r="BY20" s="145"/>
      <c r="BZ20" s="145"/>
      <c r="CA20" s="145"/>
      <c r="CB20" s="145"/>
      <c r="CC20" s="145"/>
      <c r="CD20" s="145"/>
      <c r="CE20" s="145"/>
      <c r="CF20" s="145"/>
      <c r="CG20" s="145"/>
      <c r="CH20" s="58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8"/>
      <c r="DC20" s="58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8"/>
      <c r="DU20" s="58"/>
      <c r="DV20" s="58"/>
      <c r="DW20" s="58"/>
      <c r="DX20" s="58"/>
      <c r="DY20" s="58"/>
      <c r="DZ20" s="58"/>
      <c r="EA20" s="58"/>
    </row>
    <row r="21" spans="1:131" s="156" customFormat="1" ht="15.6">
      <c r="A21" s="150" t="s">
        <v>95</v>
      </c>
      <c r="B21" s="157">
        <f>B18+B19+B20</f>
        <v>-147843.29999999999</v>
      </c>
      <c r="C21" s="157">
        <f t="shared" ref="C21:BI21" si="43">C18+C19+C20</f>
        <v>-142819.04999999999</v>
      </c>
      <c r="D21" s="157">
        <f t="shared" si="43"/>
        <v>-137794.79999999999</v>
      </c>
      <c r="E21" s="157">
        <f t="shared" si="43"/>
        <v>-132770.54999999999</v>
      </c>
      <c r="F21" s="157">
        <f t="shared" si="43"/>
        <v>-103746.3</v>
      </c>
      <c r="G21" s="157">
        <f t="shared" si="43"/>
        <v>-98722.05</v>
      </c>
      <c r="H21" s="157">
        <f t="shared" si="43"/>
        <v>-65697.8</v>
      </c>
      <c r="I21" s="157">
        <f t="shared" si="43"/>
        <v>-60673.55000000001</v>
      </c>
      <c r="J21" s="157">
        <f t="shared" si="43"/>
        <v>-55649.3</v>
      </c>
      <c r="K21" s="157">
        <f t="shared" si="43"/>
        <v>-50625.049999999988</v>
      </c>
      <c r="L21" s="157">
        <f t="shared" si="43"/>
        <v>-45600.799999999988</v>
      </c>
      <c r="M21" s="157">
        <f t="shared" si="43"/>
        <v>-40576.549999999988</v>
      </c>
      <c r="N21" s="157">
        <f t="shared" si="43"/>
        <v>-34326.257272727278</v>
      </c>
      <c r="O21" s="157">
        <f t="shared" si="43"/>
        <v>-8302.0072727272636</v>
      </c>
      <c r="P21" s="157">
        <f t="shared" si="43"/>
        <v>-3277.7572727272927</v>
      </c>
      <c r="Q21" s="157">
        <f t="shared" si="43"/>
        <v>1152.6851999999867</v>
      </c>
      <c r="R21" s="157">
        <f t="shared" si="43"/>
        <v>5458.6901999999864</v>
      </c>
      <c r="S21" s="157">
        <f t="shared" si="43"/>
        <v>8774.6951999999874</v>
      </c>
      <c r="T21" s="157">
        <f t="shared" si="43"/>
        <v>12090.700199999987</v>
      </c>
      <c r="U21" s="157">
        <f t="shared" si="43"/>
        <v>15406.705199999986</v>
      </c>
      <c r="V21" s="157">
        <f t="shared" si="43"/>
        <v>18722.710199999987</v>
      </c>
      <c r="W21" s="157">
        <f t="shared" si="43"/>
        <v>22038.715199999988</v>
      </c>
      <c r="X21" s="157">
        <f t="shared" si="43"/>
        <v>25354.720199999989</v>
      </c>
      <c r="Y21" s="157">
        <f t="shared" si="43"/>
        <v>28670.725199999986</v>
      </c>
      <c r="Z21" s="157">
        <f t="shared" si="43"/>
        <v>9286.716899999994</v>
      </c>
      <c r="AA21" s="157">
        <f t="shared" si="43"/>
        <v>12436.921649999998</v>
      </c>
      <c r="AB21" s="157">
        <f t="shared" si="43"/>
        <v>29447.126400000001</v>
      </c>
      <c r="AC21" s="157">
        <f t="shared" si="43"/>
        <v>32597.331150000005</v>
      </c>
      <c r="AD21" s="157">
        <f t="shared" si="43"/>
        <v>36737.535899999988</v>
      </c>
      <c r="AE21" s="157">
        <f t="shared" si="43"/>
        <v>39887.740649999992</v>
      </c>
      <c r="AF21" s="157">
        <f t="shared" si="43"/>
        <v>43037.945399999997</v>
      </c>
      <c r="AG21" s="157">
        <f t="shared" si="43"/>
        <v>46188.150150000001</v>
      </c>
      <c r="AH21" s="157">
        <f t="shared" si="43"/>
        <v>49338.354900000006</v>
      </c>
      <c r="AI21" s="157">
        <f t="shared" si="43"/>
        <v>52488.559649999988</v>
      </c>
      <c r="AJ21" s="157">
        <f t="shared" si="43"/>
        <v>55638.764399999993</v>
      </c>
      <c r="AK21" s="157">
        <f t="shared" si="43"/>
        <v>58788.969149999997</v>
      </c>
      <c r="AL21" s="157">
        <f t="shared" si="43"/>
        <v>51102.919522499993</v>
      </c>
      <c r="AM21" s="157">
        <f t="shared" si="43"/>
        <v>68113.124272499976</v>
      </c>
      <c r="AN21" s="157">
        <f t="shared" si="43"/>
        <v>71263.329022499966</v>
      </c>
      <c r="AO21" s="157">
        <f t="shared" si="43"/>
        <v>74413.533772499999</v>
      </c>
      <c r="AP21" s="157">
        <f t="shared" si="43"/>
        <v>78553.738522499974</v>
      </c>
      <c r="AQ21" s="157">
        <f t="shared" si="43"/>
        <v>81703.943272499993</v>
      </c>
      <c r="AR21" s="157">
        <f t="shared" si="43"/>
        <v>84854.148022499969</v>
      </c>
      <c r="AS21" s="157">
        <f t="shared" si="43"/>
        <v>88004.352772499959</v>
      </c>
      <c r="AT21" s="157">
        <f t="shared" si="43"/>
        <v>91154.557522499992</v>
      </c>
      <c r="AU21" s="157">
        <f t="shared" si="43"/>
        <v>94304.762272499982</v>
      </c>
      <c r="AV21" s="157">
        <f t="shared" si="43"/>
        <v>97454.967022499986</v>
      </c>
      <c r="AW21" s="157">
        <f t="shared" si="43"/>
        <v>100605.17177249998</v>
      </c>
      <c r="AX21" s="157">
        <f t="shared" si="43"/>
        <v>122708.88292387492</v>
      </c>
      <c r="AY21" s="157">
        <f t="shared" si="43"/>
        <v>139719.08767387495</v>
      </c>
      <c r="AZ21" s="157">
        <f t="shared" si="43"/>
        <v>142869.29242387495</v>
      </c>
      <c r="BA21" s="157">
        <f t="shared" si="43"/>
        <v>146019.49717387496</v>
      </c>
      <c r="BB21" s="157">
        <f t="shared" si="43"/>
        <v>150159.70192387493</v>
      </c>
      <c r="BC21" s="157">
        <f t="shared" si="43"/>
        <v>153309.90667387491</v>
      </c>
      <c r="BD21" s="157">
        <f t="shared" si="43"/>
        <v>156460.11142387494</v>
      </c>
      <c r="BE21" s="157">
        <f t="shared" si="43"/>
        <v>159610.31617387495</v>
      </c>
      <c r="BF21" s="157">
        <f t="shared" si="43"/>
        <v>162760.52092387495</v>
      </c>
      <c r="BG21" s="157">
        <f t="shared" si="43"/>
        <v>165910.72567387499</v>
      </c>
      <c r="BH21" s="157">
        <f t="shared" si="43"/>
        <v>169060.93042387496</v>
      </c>
      <c r="BI21" s="157">
        <f t="shared" si="43"/>
        <v>172211.13517387497</v>
      </c>
      <c r="BJ21" s="155"/>
      <c r="BK21" s="155"/>
      <c r="BL21" s="155"/>
      <c r="BM21" s="155"/>
      <c r="BN21" s="155"/>
      <c r="BO21" s="155"/>
      <c r="BP21" s="155"/>
      <c r="BQ21" s="155"/>
      <c r="BR21" s="155"/>
      <c r="BS21" s="155"/>
      <c r="BT21" s="155"/>
      <c r="BU21" s="155"/>
      <c r="BV21" s="155"/>
      <c r="BW21" s="155"/>
      <c r="BX21" s="155"/>
      <c r="BY21" s="155"/>
      <c r="BZ21" s="155"/>
      <c r="CA21" s="155"/>
      <c r="CB21" s="155"/>
      <c r="CC21" s="155"/>
      <c r="CD21" s="155"/>
      <c r="CE21" s="155"/>
      <c r="CF21" s="155"/>
      <c r="CG21" s="155"/>
      <c r="CH21" s="102"/>
      <c r="CI21" s="102"/>
      <c r="CJ21" s="102"/>
      <c r="CK21" s="102"/>
      <c r="CL21" s="102"/>
      <c r="CM21" s="102"/>
      <c r="CN21" s="102"/>
      <c r="CO21" s="102"/>
      <c r="CP21" s="102"/>
      <c r="CQ21" s="102"/>
      <c r="CR21" s="102"/>
      <c r="CS21" s="102"/>
      <c r="CT21" s="102"/>
      <c r="CU21" s="102"/>
      <c r="CV21" s="102"/>
      <c r="CW21" s="102"/>
      <c r="CX21" s="102"/>
      <c r="CY21" s="102"/>
      <c r="CZ21" s="102"/>
      <c r="DA21" s="102"/>
      <c r="DB21" s="102"/>
      <c r="DC21" s="102"/>
      <c r="DD21" s="102"/>
      <c r="DE21" s="102"/>
      <c r="DF21" s="102"/>
      <c r="DG21" s="102"/>
      <c r="DH21" s="102"/>
      <c r="DI21" s="102"/>
      <c r="DJ21" s="102"/>
      <c r="DK21" s="102"/>
      <c r="DL21" s="102"/>
      <c r="DM21" s="102"/>
      <c r="DN21" s="102"/>
      <c r="DO21" s="102"/>
      <c r="DP21" s="102"/>
      <c r="DQ21" s="102"/>
      <c r="DR21" s="102"/>
      <c r="DS21" s="102"/>
      <c r="DT21" s="102"/>
      <c r="DU21" s="102"/>
      <c r="DV21" s="102"/>
      <c r="DW21" s="102"/>
      <c r="DX21" s="102"/>
      <c r="DY21" s="102"/>
      <c r="DZ21" s="102"/>
      <c r="EA21" s="102"/>
    </row>
    <row r="22" spans="1:131">
      <c r="A22" s="166"/>
      <c r="B22" s="158"/>
      <c r="C22" s="158"/>
      <c r="D22" s="158"/>
      <c r="E22" s="158"/>
      <c r="F22" s="158"/>
      <c r="G22" s="158"/>
      <c r="H22" s="158"/>
      <c r="I22" s="158"/>
      <c r="J22" s="158"/>
      <c r="K22" s="158"/>
      <c r="L22" s="158"/>
      <c r="M22" s="158"/>
      <c r="N22" s="158"/>
      <c r="O22" s="158"/>
      <c r="P22" s="158"/>
      <c r="Q22" s="158"/>
      <c r="R22" s="158"/>
      <c r="S22" s="158"/>
      <c r="T22" s="158"/>
      <c r="U22" s="158"/>
      <c r="V22" s="158"/>
      <c r="W22" s="158"/>
      <c r="X22" s="158"/>
      <c r="Y22" s="158"/>
      <c r="Z22" s="158"/>
      <c r="AA22" s="158"/>
      <c r="AB22" s="158"/>
      <c r="AC22" s="158"/>
      <c r="AD22" s="158"/>
      <c r="AE22" s="158"/>
      <c r="AF22" s="158"/>
      <c r="AG22" s="158"/>
      <c r="AH22" s="158"/>
      <c r="AI22" s="158"/>
      <c r="AJ22" s="158"/>
      <c r="AK22" s="158"/>
      <c r="AL22" s="158"/>
      <c r="AM22" s="158"/>
      <c r="AN22" s="158"/>
      <c r="AO22" s="158"/>
      <c r="AP22" s="158"/>
      <c r="AQ22" s="158"/>
      <c r="AR22" s="158"/>
      <c r="AS22" s="158"/>
      <c r="AT22" s="158"/>
      <c r="AU22" s="158"/>
      <c r="AV22" s="158"/>
      <c r="AW22" s="158"/>
      <c r="AX22" s="158"/>
      <c r="AY22" s="158"/>
      <c r="AZ22" s="158"/>
      <c r="BA22" s="158"/>
      <c r="BB22" s="158"/>
      <c r="BC22" s="158"/>
      <c r="BD22" s="158"/>
      <c r="BE22" s="158"/>
      <c r="BF22" s="158"/>
      <c r="BG22" s="158"/>
      <c r="BH22" s="158"/>
      <c r="BI22" s="158"/>
      <c r="BJ22" s="58"/>
      <c r="BK22" s="58"/>
      <c r="BL22" s="58"/>
      <c r="BM22" s="58"/>
      <c r="BN22" s="58"/>
      <c r="BO22" s="58"/>
      <c r="BP22" s="58"/>
      <c r="BQ22" s="58"/>
      <c r="BR22" s="58"/>
      <c r="BS22" s="58"/>
      <c r="BT22" s="58"/>
      <c r="BU22" s="58"/>
      <c r="BV22" s="58"/>
      <c r="BW22" s="58"/>
      <c r="BX22" s="58"/>
      <c r="BY22" s="58"/>
      <c r="BZ22" s="58"/>
      <c r="CA22" s="58"/>
      <c r="CB22" s="58"/>
      <c r="CC22" s="58"/>
      <c r="CD22" s="58"/>
      <c r="CE22" s="58"/>
      <c r="CF22" s="58"/>
      <c r="CG22" s="58"/>
      <c r="CH22" s="58"/>
      <c r="CI22" s="58"/>
      <c r="CJ22" s="58"/>
      <c r="CK22" s="58"/>
      <c r="CL22" s="58"/>
      <c r="CM22" s="58"/>
      <c r="CN22" s="58"/>
      <c r="CO22" s="58"/>
      <c r="CP22" s="58"/>
      <c r="CQ22" s="58"/>
      <c r="CR22" s="58"/>
      <c r="CS22" s="58"/>
      <c r="CT22" s="58"/>
      <c r="CU22" s="58"/>
      <c r="CV22" s="58"/>
      <c r="CW22" s="58"/>
      <c r="CX22" s="58"/>
      <c r="CY22" s="58"/>
      <c r="CZ22" s="58"/>
      <c r="DA22" s="58"/>
      <c r="DB22" s="58"/>
      <c r="DC22" s="58"/>
      <c r="DD22" s="58"/>
      <c r="DE22" s="58"/>
      <c r="DF22" s="58"/>
      <c r="DG22" s="58"/>
      <c r="DH22" s="58"/>
      <c r="DI22" s="58"/>
      <c r="DJ22" s="58"/>
      <c r="DK22" s="58"/>
      <c r="DL22" s="58"/>
      <c r="DM22" s="58"/>
      <c r="DN22" s="58"/>
      <c r="DO22" s="58"/>
      <c r="DP22" s="58"/>
      <c r="DQ22" s="58"/>
      <c r="DR22" s="58"/>
      <c r="DS22" s="58"/>
      <c r="DT22" s="58"/>
      <c r="DU22" s="58"/>
      <c r="DV22" s="58"/>
      <c r="DW22" s="58"/>
      <c r="DX22" s="58"/>
      <c r="DY22" s="58"/>
      <c r="DZ22" s="58"/>
      <c r="EA22" s="58"/>
    </row>
    <row r="23" spans="1:131" s="79" customFormat="1" ht="15.6">
      <c r="A23" s="177" t="s">
        <v>98</v>
      </c>
      <c r="B23" s="159">
        <f>B21</f>
        <v>-147843.29999999999</v>
      </c>
      <c r="C23" s="159">
        <f>B23+C21</f>
        <v>-290662.34999999998</v>
      </c>
      <c r="D23" s="159">
        <f>C23+D21</f>
        <v>-428457.14999999997</v>
      </c>
      <c r="E23" s="159">
        <f t="shared" ref="E23:BI23" si="44">D23+E21</f>
        <v>-561227.69999999995</v>
      </c>
      <c r="F23" s="159">
        <f t="shared" si="44"/>
        <v>-664974</v>
      </c>
      <c r="G23" s="159">
        <f t="shared" si="44"/>
        <v>-763696.05</v>
      </c>
      <c r="H23" s="159">
        <f t="shared" si="44"/>
        <v>-829393.85000000009</v>
      </c>
      <c r="I23" s="159">
        <f t="shared" si="44"/>
        <v>-890067.40000000014</v>
      </c>
      <c r="J23" s="159">
        <f t="shared" si="44"/>
        <v>-945716.70000000019</v>
      </c>
      <c r="K23" s="159">
        <f t="shared" si="44"/>
        <v>-996341.75000000023</v>
      </c>
      <c r="L23" s="159">
        <f t="shared" si="44"/>
        <v>-1041942.5500000003</v>
      </c>
      <c r="M23" s="159">
        <f t="shared" si="44"/>
        <v>-1082519.1000000003</v>
      </c>
      <c r="N23" s="159">
        <f t="shared" si="44"/>
        <v>-1116845.3572727276</v>
      </c>
      <c r="O23" s="159">
        <f t="shared" si="44"/>
        <v>-1125147.364545455</v>
      </c>
      <c r="P23" s="159">
        <f t="shared" si="44"/>
        <v>-1128425.1218181823</v>
      </c>
      <c r="Q23" s="159">
        <f t="shared" si="44"/>
        <v>-1127272.4366181823</v>
      </c>
      <c r="R23" s="159">
        <f t="shared" si="44"/>
        <v>-1121813.7464181823</v>
      </c>
      <c r="S23" s="159">
        <f t="shared" si="44"/>
        <v>-1113039.0512181823</v>
      </c>
      <c r="T23" s="159">
        <f t="shared" si="44"/>
        <v>-1100948.3510181822</v>
      </c>
      <c r="U23" s="159">
        <f t="shared" si="44"/>
        <v>-1085541.6458181823</v>
      </c>
      <c r="V23" s="159">
        <f t="shared" si="44"/>
        <v>-1066818.9356181822</v>
      </c>
      <c r="W23" s="159">
        <f t="shared" si="44"/>
        <v>-1044780.2204181822</v>
      </c>
      <c r="X23" s="159">
        <f t="shared" si="44"/>
        <v>-1019425.5002181822</v>
      </c>
      <c r="Y23" s="159">
        <f t="shared" si="44"/>
        <v>-990754.77501818223</v>
      </c>
      <c r="Z23" s="159">
        <f t="shared" si="44"/>
        <v>-981468.05811818223</v>
      </c>
      <c r="AA23" s="159">
        <f t="shared" si="44"/>
        <v>-969031.1364681822</v>
      </c>
      <c r="AB23" s="159">
        <f t="shared" si="44"/>
        <v>-939584.01006818225</v>
      </c>
      <c r="AC23" s="159">
        <f t="shared" si="44"/>
        <v>-906986.67891818227</v>
      </c>
      <c r="AD23" s="159">
        <f t="shared" si="44"/>
        <v>-870249.14301818225</v>
      </c>
      <c r="AE23" s="159">
        <f t="shared" si="44"/>
        <v>-830361.40236818232</v>
      </c>
      <c r="AF23" s="159">
        <f t="shared" si="44"/>
        <v>-787323.45696818235</v>
      </c>
      <c r="AG23" s="159">
        <f t="shared" si="44"/>
        <v>-741135.30681818235</v>
      </c>
      <c r="AH23" s="159">
        <f t="shared" si="44"/>
        <v>-691796.95191818231</v>
      </c>
      <c r="AI23" s="159">
        <f t="shared" si="44"/>
        <v>-639308.39226818236</v>
      </c>
      <c r="AJ23" s="159">
        <f t="shared" si="44"/>
        <v>-583669.62786818238</v>
      </c>
      <c r="AK23" s="159">
        <f t="shared" si="44"/>
        <v>-524880.65871818236</v>
      </c>
      <c r="AL23" s="159">
        <f t="shared" si="44"/>
        <v>-473777.73919568234</v>
      </c>
      <c r="AM23" s="159">
        <f t="shared" si="44"/>
        <v>-405664.61492318235</v>
      </c>
      <c r="AN23" s="159">
        <f t="shared" si="44"/>
        <v>-334401.28590068239</v>
      </c>
      <c r="AO23" s="159">
        <f t="shared" si="44"/>
        <v>-259987.75212818239</v>
      </c>
      <c r="AP23" s="159">
        <f t="shared" si="44"/>
        <v>-181434.01360568241</v>
      </c>
      <c r="AQ23" s="159">
        <f t="shared" si="44"/>
        <v>-99730.070333182419</v>
      </c>
      <c r="AR23" s="159">
        <f t="shared" si="44"/>
        <v>-14875.92231068245</v>
      </c>
      <c r="AS23" s="159">
        <f t="shared" si="44"/>
        <v>73128.430461817508</v>
      </c>
      <c r="AT23" s="159">
        <f t="shared" si="44"/>
        <v>164282.9879843175</v>
      </c>
      <c r="AU23" s="159">
        <f t="shared" si="44"/>
        <v>258587.7502568175</v>
      </c>
      <c r="AV23" s="159">
        <f t="shared" si="44"/>
        <v>356042.7172793175</v>
      </c>
      <c r="AW23" s="159">
        <f t="shared" si="44"/>
        <v>456647.88905181747</v>
      </c>
      <c r="AX23" s="159">
        <f t="shared" si="44"/>
        <v>579356.77197569236</v>
      </c>
      <c r="AY23" s="159">
        <f t="shared" si="44"/>
        <v>719075.85964956728</v>
      </c>
      <c r="AZ23" s="159">
        <f t="shared" si="44"/>
        <v>861945.15207344224</v>
      </c>
      <c r="BA23" s="159">
        <f t="shared" si="44"/>
        <v>1007964.6492473172</v>
      </c>
      <c r="BB23" s="159">
        <f t="shared" si="44"/>
        <v>1158124.3511711922</v>
      </c>
      <c r="BC23" s="159">
        <f t="shared" si="44"/>
        <v>1311434.2578450672</v>
      </c>
      <c r="BD23" s="159">
        <f t="shared" si="44"/>
        <v>1467894.3692689422</v>
      </c>
      <c r="BE23" s="159">
        <f t="shared" si="44"/>
        <v>1627504.6854428172</v>
      </c>
      <c r="BF23" s="159">
        <f t="shared" si="44"/>
        <v>1790265.2063666922</v>
      </c>
      <c r="BG23" s="159">
        <f t="shared" si="44"/>
        <v>1956175.9320405673</v>
      </c>
      <c r="BH23" s="159">
        <f t="shared" si="44"/>
        <v>2125236.8624644424</v>
      </c>
      <c r="BI23" s="159">
        <f t="shared" si="44"/>
        <v>2297447.9976383173</v>
      </c>
      <c r="BJ23" s="148"/>
      <c r="BK23" s="148"/>
      <c r="BL23" s="148"/>
      <c r="BM23" s="148"/>
      <c r="BN23" s="148"/>
      <c r="BO23" s="148"/>
      <c r="BP23" s="148"/>
      <c r="BQ23" s="148"/>
      <c r="BR23" s="148"/>
      <c r="BS23" s="148"/>
      <c r="BT23" s="148"/>
      <c r="BU23" s="148"/>
      <c r="BV23" s="148"/>
      <c r="BW23" s="148"/>
      <c r="BX23" s="148"/>
      <c r="BY23" s="148"/>
      <c r="BZ23" s="148"/>
      <c r="CA23" s="148"/>
      <c r="CB23" s="148"/>
      <c r="CC23" s="148"/>
      <c r="CD23" s="148"/>
      <c r="CE23" s="148"/>
      <c r="CF23" s="148"/>
      <c r="CG23" s="148"/>
      <c r="CH23" s="149"/>
      <c r="CI23" s="149"/>
      <c r="CJ23" s="149"/>
      <c r="CK23" s="149"/>
      <c r="CL23" s="149"/>
      <c r="CM23" s="149"/>
      <c r="CN23" s="149"/>
      <c r="CO23" s="149"/>
      <c r="CP23" s="149"/>
      <c r="CQ23" s="149"/>
      <c r="CR23" s="149"/>
      <c r="CS23" s="149"/>
      <c r="CT23" s="149"/>
      <c r="CU23" s="149"/>
      <c r="CV23" s="149"/>
      <c r="CW23" s="149"/>
      <c r="CX23" s="149"/>
      <c r="CY23" s="149"/>
      <c r="CZ23" s="149"/>
      <c r="DA23" s="149"/>
      <c r="DB23" s="149"/>
      <c r="DC23" s="149"/>
      <c r="DD23" s="149"/>
      <c r="DE23" s="149"/>
      <c r="DF23" s="149"/>
      <c r="DG23" s="149"/>
      <c r="DH23" s="149"/>
      <c r="DI23" s="149"/>
      <c r="DJ23" s="149"/>
      <c r="DK23" s="149"/>
      <c r="DL23" s="149"/>
      <c r="DM23" s="149"/>
      <c r="DN23" s="149"/>
      <c r="DO23" s="149"/>
      <c r="DP23" s="149"/>
      <c r="DQ23" s="149"/>
      <c r="DR23" s="149"/>
      <c r="DS23" s="149"/>
      <c r="DT23" s="149"/>
      <c r="DU23" s="149"/>
      <c r="DV23" s="149"/>
      <c r="DW23" s="149"/>
      <c r="DX23" s="149"/>
      <c r="DY23" s="149"/>
      <c r="DZ23" s="149"/>
      <c r="EA23" s="149"/>
    </row>
    <row r="24" spans="1:131">
      <c r="A24" s="158"/>
      <c r="BJ24" s="58"/>
      <c r="BK24" s="58"/>
      <c r="BL24" s="58"/>
      <c r="BM24" s="58"/>
      <c r="BN24" s="58"/>
      <c r="BO24" s="58"/>
      <c r="BP24" s="58"/>
      <c r="BQ24" s="58"/>
      <c r="BR24" s="58"/>
      <c r="BS24" s="58"/>
      <c r="BT24" s="58"/>
      <c r="BU24" s="58"/>
      <c r="BV24" s="58"/>
      <c r="BW24" s="58"/>
      <c r="BX24" s="58"/>
      <c r="BY24" s="58"/>
      <c r="BZ24" s="58"/>
      <c r="CA24" s="58"/>
      <c r="CB24" s="58"/>
      <c r="CC24" s="58"/>
      <c r="CD24" s="58"/>
      <c r="CE24" s="58"/>
      <c r="CF24" s="58"/>
      <c r="CG24" s="58"/>
      <c r="CH24" s="58"/>
      <c r="CI24" s="58"/>
      <c r="CJ24" s="58"/>
      <c r="CK24" s="58"/>
      <c r="CL24" s="58"/>
      <c r="CM24" s="58"/>
      <c r="CN24" s="58"/>
      <c r="CO24" s="58"/>
      <c r="CP24" s="58"/>
      <c r="CQ24" s="58"/>
      <c r="CR24" s="58"/>
      <c r="CS24" s="58"/>
      <c r="CT24" s="58"/>
      <c r="CU24" s="58"/>
      <c r="CV24" s="58"/>
      <c r="CW24" s="58"/>
      <c r="CX24" s="58"/>
      <c r="CY24" s="58"/>
      <c r="CZ24" s="58"/>
      <c r="DA24" s="58"/>
      <c r="DB24" s="58"/>
      <c r="DC24" s="58"/>
      <c r="DD24" s="58"/>
      <c r="DE24" s="58"/>
      <c r="DF24" s="58"/>
      <c r="DG24" s="58"/>
      <c r="DH24" s="58"/>
      <c r="DI24" s="58"/>
      <c r="DJ24" s="58"/>
      <c r="DK24" s="58"/>
      <c r="DL24" s="58"/>
      <c r="DM24" s="58"/>
      <c r="DN24" s="58"/>
      <c r="DO24" s="58"/>
      <c r="DP24" s="58"/>
      <c r="DQ24" s="58"/>
      <c r="DR24" s="58"/>
      <c r="DS24" s="58"/>
      <c r="DT24" s="58"/>
      <c r="DU24" s="58"/>
      <c r="DV24" s="58"/>
      <c r="DW24" s="58"/>
      <c r="DX24" s="58"/>
      <c r="DY24" s="58"/>
      <c r="DZ24" s="58"/>
      <c r="EA24" s="58"/>
    </row>
    <row r="25" spans="1:131" ht="15.6">
      <c r="A25" s="169" t="s">
        <v>192</v>
      </c>
      <c r="B25" s="171" t="s">
        <v>104</v>
      </c>
      <c r="C25" s="171" t="s">
        <v>105</v>
      </c>
      <c r="D25" s="171" t="s">
        <v>106</v>
      </c>
      <c r="E25" s="171" t="s">
        <v>107</v>
      </c>
      <c r="F25" s="171" t="s">
        <v>108</v>
      </c>
      <c r="BJ25" s="58"/>
      <c r="BK25" s="58"/>
      <c r="BL25" s="58"/>
      <c r="BM25" s="58"/>
      <c r="BN25" s="58"/>
      <c r="BO25" s="58"/>
      <c r="BP25" s="58"/>
      <c r="BQ25" s="58"/>
      <c r="BR25" s="58"/>
      <c r="BS25" s="58"/>
      <c r="BT25" s="58"/>
      <c r="BU25" s="58"/>
      <c r="BV25" s="58"/>
      <c r="BW25" s="58"/>
      <c r="BX25" s="58"/>
      <c r="BY25" s="58"/>
      <c r="BZ25" s="58"/>
      <c r="CA25" s="58"/>
      <c r="CB25" s="58"/>
      <c r="CC25" s="58"/>
      <c r="CD25" s="58"/>
      <c r="CE25" s="58"/>
      <c r="CF25" s="58"/>
      <c r="CG25" s="58"/>
      <c r="CH25" s="58"/>
      <c r="CI25" s="58"/>
      <c r="CJ25" s="58"/>
      <c r="CK25" s="58"/>
      <c r="CL25" s="58"/>
      <c r="CM25" s="58"/>
      <c r="CN25" s="58"/>
      <c r="CO25" s="58"/>
      <c r="CP25" s="58"/>
      <c r="CQ25" s="58"/>
      <c r="CR25" s="58"/>
      <c r="CS25" s="58"/>
      <c r="CT25" s="58"/>
      <c r="CU25" s="58"/>
      <c r="CV25" s="58"/>
      <c r="CW25" s="58"/>
      <c r="CX25" s="58"/>
      <c r="CY25" s="58"/>
      <c r="CZ25" s="58"/>
      <c r="DA25" s="58"/>
      <c r="DB25" s="58"/>
      <c r="DC25" s="58"/>
      <c r="DD25" s="58"/>
      <c r="DE25" s="58"/>
      <c r="DF25" s="58"/>
      <c r="DG25" s="58"/>
      <c r="DH25" s="58"/>
      <c r="DI25" s="58"/>
      <c r="DJ25" s="58"/>
      <c r="DK25" s="58"/>
      <c r="DL25" s="58"/>
      <c r="DM25" s="58"/>
      <c r="DN25" s="58"/>
      <c r="DO25" s="58"/>
      <c r="DP25" s="58"/>
      <c r="DQ25" s="58"/>
      <c r="DR25" s="58"/>
      <c r="DS25" s="58"/>
      <c r="DT25" s="58"/>
      <c r="DU25" s="58"/>
      <c r="DV25" s="58"/>
      <c r="DW25" s="58"/>
      <c r="DX25" s="58"/>
      <c r="DY25" s="58"/>
      <c r="DZ25" s="58"/>
      <c r="EA25" s="58"/>
    </row>
    <row r="26" spans="1:131">
      <c r="A26" s="185" t="s">
        <v>150</v>
      </c>
      <c r="B26" s="214">
        <f t="shared" ref="B26:B41" si="45">SUM(B5:M5)</f>
        <v>429000</v>
      </c>
      <c r="C26" s="214">
        <f t="shared" ref="C26:C41" si="46">SUM(N5:Y5)</f>
        <v>1221000</v>
      </c>
      <c r="D26" s="214">
        <f t="shared" ref="D26:D41" si="47">SUM(Z5:AK5)</f>
        <v>1912350</v>
      </c>
      <c r="E26" s="214">
        <f t="shared" ref="E26:E41" si="48">SUM(AL5:AW5)</f>
        <v>2664750</v>
      </c>
      <c r="F26" s="214">
        <f t="shared" ref="F26:F41" si="49">SUM(AX5:BI5)</f>
        <v>3417150</v>
      </c>
      <c r="BJ26" s="58"/>
      <c r="BK26" s="58"/>
      <c r="BL26" s="58"/>
      <c r="BM26" s="58"/>
      <c r="BN26" s="58"/>
      <c r="BO26" s="58"/>
      <c r="BP26" s="58"/>
      <c r="BQ26" s="58"/>
      <c r="BR26" s="58"/>
      <c r="BS26" s="58"/>
      <c r="BT26" s="58"/>
      <c r="BU26" s="58"/>
      <c r="BV26" s="58"/>
      <c r="BW26" s="58"/>
      <c r="BX26" s="58"/>
      <c r="BY26" s="58"/>
      <c r="BZ26" s="58"/>
      <c r="CA26" s="58"/>
      <c r="CB26" s="58"/>
      <c r="CC26" s="58"/>
      <c r="CD26" s="58"/>
      <c r="CE26" s="58"/>
      <c r="CF26" s="58"/>
      <c r="CG26" s="58"/>
      <c r="CH26" s="58"/>
      <c r="CI26" s="58"/>
      <c r="CJ26" s="58"/>
      <c r="CK26" s="58"/>
      <c r="CL26" s="58"/>
      <c r="CM26" s="58"/>
      <c r="CN26" s="58"/>
      <c r="CO26" s="58"/>
      <c r="CP26" s="58"/>
      <c r="CQ26" s="58"/>
      <c r="CR26" s="58"/>
      <c r="CS26" s="58"/>
      <c r="CT26" s="58"/>
      <c r="CU26" s="58"/>
      <c r="CV26" s="58"/>
      <c r="CW26" s="58"/>
      <c r="CX26" s="58"/>
      <c r="CY26" s="58"/>
      <c r="CZ26" s="58"/>
      <c r="DA26" s="58"/>
      <c r="DB26" s="58"/>
      <c r="DC26" s="58"/>
      <c r="DD26" s="58"/>
      <c r="DE26" s="58"/>
      <c r="DF26" s="58"/>
      <c r="DG26" s="58"/>
      <c r="DH26" s="58"/>
      <c r="DI26" s="58"/>
      <c r="DJ26" s="58"/>
      <c r="DK26" s="58"/>
      <c r="DL26" s="58"/>
      <c r="DM26" s="58"/>
      <c r="DN26" s="58"/>
      <c r="DO26" s="58"/>
      <c r="DP26" s="58"/>
      <c r="DQ26" s="58"/>
      <c r="DR26" s="58"/>
      <c r="DS26" s="58"/>
      <c r="DT26" s="58"/>
      <c r="DU26" s="58"/>
      <c r="DV26" s="58"/>
      <c r="DW26" s="58"/>
      <c r="DX26" s="58"/>
      <c r="DY26" s="58"/>
      <c r="DZ26" s="58"/>
      <c r="EA26" s="58"/>
    </row>
    <row r="27" spans="1:131">
      <c r="A27" s="185" t="s">
        <v>148</v>
      </c>
      <c r="B27" s="214">
        <f t="shared" si="45"/>
        <v>6000</v>
      </c>
      <c r="C27" s="214">
        <f t="shared" si="46"/>
        <v>23040</v>
      </c>
      <c r="D27" s="214">
        <f t="shared" si="47"/>
        <v>46080</v>
      </c>
      <c r="E27" s="214">
        <f t="shared" si="48"/>
        <v>74880</v>
      </c>
      <c r="F27" s="214">
        <f t="shared" si="49"/>
        <v>115200</v>
      </c>
      <c r="BJ27" s="58"/>
      <c r="BK27" s="58"/>
      <c r="BL27" s="58"/>
      <c r="BM27" s="58"/>
      <c r="BN27" s="58"/>
      <c r="BO27" s="58"/>
      <c r="BP27" s="58"/>
      <c r="BQ27" s="58"/>
      <c r="BR27" s="58"/>
      <c r="BS27" s="58"/>
      <c r="BT27" s="58"/>
      <c r="BU27" s="58"/>
      <c r="BV27" s="58"/>
      <c r="BW27" s="58"/>
      <c r="BX27" s="58"/>
      <c r="BY27" s="58"/>
      <c r="BZ27" s="58"/>
      <c r="CA27" s="58"/>
      <c r="CB27" s="58"/>
      <c r="CC27" s="58"/>
      <c r="CD27" s="58"/>
      <c r="CE27" s="58"/>
      <c r="CF27" s="58"/>
      <c r="CG27" s="58"/>
      <c r="CH27" s="58"/>
      <c r="CI27" s="58"/>
      <c r="CJ27" s="58"/>
      <c r="CK27" s="58"/>
      <c r="CL27" s="58"/>
      <c r="CM27" s="58"/>
      <c r="CN27" s="58"/>
      <c r="CO27" s="58"/>
      <c r="CP27" s="58"/>
      <c r="CQ27" s="58"/>
      <c r="CR27" s="58"/>
      <c r="CS27" s="58"/>
      <c r="CT27" s="58"/>
      <c r="CU27" s="58"/>
      <c r="CV27" s="58"/>
      <c r="CW27" s="58"/>
      <c r="CX27" s="58"/>
      <c r="CY27" s="58"/>
      <c r="CZ27" s="58"/>
      <c r="DA27" s="58"/>
      <c r="DB27" s="58"/>
      <c r="DC27" s="58"/>
      <c r="DD27" s="58"/>
      <c r="DE27" s="58"/>
      <c r="DF27" s="58"/>
      <c r="DG27" s="58"/>
      <c r="DH27" s="58"/>
      <c r="DI27" s="58"/>
      <c r="DJ27" s="58"/>
      <c r="DK27" s="58"/>
      <c r="DL27" s="58"/>
      <c r="DM27" s="58"/>
      <c r="DN27" s="58"/>
      <c r="DO27" s="58"/>
      <c r="DP27" s="58"/>
      <c r="DQ27" s="58"/>
      <c r="DR27" s="58"/>
      <c r="DS27" s="58"/>
      <c r="DT27" s="58"/>
      <c r="DU27" s="58"/>
      <c r="DV27" s="58"/>
      <c r="DW27" s="58"/>
      <c r="DX27" s="58"/>
      <c r="DY27" s="58"/>
      <c r="DZ27" s="58"/>
      <c r="EA27" s="58"/>
    </row>
    <row r="28" spans="1:131">
      <c r="A28" s="185" t="s">
        <v>149</v>
      </c>
      <c r="B28" s="214">
        <f t="shared" si="45"/>
        <v>128000.00000000001</v>
      </c>
      <c r="C28" s="214">
        <f t="shared" si="46"/>
        <v>282763.63636363629</v>
      </c>
      <c r="D28" s="214">
        <f t="shared" si="47"/>
        <v>491985.45454545465</v>
      </c>
      <c r="E28" s="214">
        <f t="shared" si="48"/>
        <v>817570.90909090883</v>
      </c>
      <c r="F28" s="214">
        <f t="shared" si="49"/>
        <v>1271127.2727272727</v>
      </c>
      <c r="BJ28" s="58"/>
      <c r="BK28" s="58"/>
      <c r="BL28" s="58"/>
      <c r="BM28" s="58"/>
      <c r="BN28" s="58"/>
      <c r="BO28" s="58"/>
      <c r="BP28" s="58"/>
      <c r="BQ28" s="58"/>
      <c r="BR28" s="58"/>
      <c r="BS28" s="58"/>
      <c r="BT28" s="58"/>
      <c r="BU28" s="58"/>
      <c r="BV28" s="58"/>
      <c r="BW28" s="58"/>
      <c r="BX28" s="58"/>
      <c r="BY28" s="58"/>
      <c r="BZ28" s="58"/>
      <c r="CA28" s="58"/>
      <c r="CB28" s="58"/>
      <c r="CC28" s="58"/>
      <c r="CD28" s="58"/>
      <c r="CE28" s="58"/>
      <c r="CF28" s="58"/>
      <c r="CG28" s="58"/>
      <c r="CH28" s="58"/>
      <c r="CI28" s="58"/>
      <c r="CJ28" s="58"/>
      <c r="CK28" s="58"/>
      <c r="CL28" s="58"/>
      <c r="CM28" s="58"/>
      <c r="CN28" s="58"/>
      <c r="CO28" s="58"/>
      <c r="CP28" s="58"/>
      <c r="CQ28" s="58"/>
      <c r="CR28" s="58"/>
      <c r="CS28" s="58"/>
      <c r="CT28" s="58"/>
      <c r="CU28" s="58"/>
      <c r="CV28" s="58"/>
      <c r="CW28" s="58"/>
      <c r="CX28" s="58"/>
      <c r="CY28" s="58"/>
      <c r="CZ28" s="58"/>
      <c r="DA28" s="58"/>
      <c r="DB28" s="58"/>
      <c r="DC28" s="58"/>
      <c r="DD28" s="58"/>
      <c r="DE28" s="58"/>
      <c r="DF28" s="58"/>
      <c r="DG28" s="58"/>
      <c r="DH28" s="58"/>
      <c r="DI28" s="58"/>
      <c r="DJ28" s="58"/>
      <c r="DK28" s="58"/>
      <c r="DL28" s="58"/>
      <c r="DM28" s="58"/>
      <c r="DN28" s="58"/>
      <c r="DO28" s="58"/>
      <c r="DP28" s="58"/>
      <c r="DQ28" s="58"/>
      <c r="DR28" s="58"/>
      <c r="DS28" s="58"/>
      <c r="DT28" s="58"/>
      <c r="DU28" s="58"/>
      <c r="DV28" s="58"/>
      <c r="DW28" s="58"/>
      <c r="DX28" s="58"/>
      <c r="DY28" s="58"/>
      <c r="DZ28" s="58"/>
      <c r="EA28" s="58"/>
    </row>
    <row r="29" spans="1:131">
      <c r="A29" s="185" t="s">
        <v>156</v>
      </c>
      <c r="B29" s="214">
        <f t="shared" si="45"/>
        <v>0</v>
      </c>
      <c r="C29" s="214">
        <f t="shared" si="46"/>
        <v>26400</v>
      </c>
      <c r="D29" s="214">
        <f t="shared" si="47"/>
        <v>37620</v>
      </c>
      <c r="E29" s="214">
        <f t="shared" si="48"/>
        <v>48279</v>
      </c>
      <c r="F29" s="214">
        <f t="shared" si="49"/>
        <v>58405.049999999996</v>
      </c>
      <c r="BJ29" s="58"/>
      <c r="BK29" s="58"/>
      <c r="BL29" s="58"/>
      <c r="BM29" s="58"/>
      <c r="BN29" s="58"/>
      <c r="BO29" s="58"/>
      <c r="BP29" s="58"/>
      <c r="BQ29" s="58"/>
      <c r="BR29" s="58"/>
      <c r="BS29" s="58"/>
      <c r="BT29" s="58"/>
      <c r="BU29" s="58"/>
      <c r="BV29" s="58"/>
      <c r="BW29" s="58"/>
      <c r="BX29" s="58"/>
      <c r="BY29" s="58"/>
      <c r="BZ29" s="58"/>
      <c r="CA29" s="58"/>
      <c r="CB29" s="58"/>
      <c r="CC29" s="58"/>
      <c r="CD29" s="58"/>
      <c r="CE29" s="58"/>
      <c r="CF29" s="58"/>
      <c r="CG29" s="58"/>
      <c r="CH29" s="58"/>
      <c r="CI29" s="58"/>
      <c r="CJ29" s="58"/>
      <c r="CK29" s="58"/>
      <c r="CL29" s="58"/>
      <c r="CM29" s="58"/>
      <c r="CN29" s="58"/>
      <c r="CO29" s="58"/>
      <c r="CP29" s="58"/>
      <c r="CQ29" s="58"/>
      <c r="CR29" s="58"/>
      <c r="CS29" s="58"/>
      <c r="CT29" s="58"/>
      <c r="CU29" s="58"/>
      <c r="CV29" s="58"/>
      <c r="CW29" s="58"/>
      <c r="CX29" s="58"/>
      <c r="CY29" s="58"/>
      <c r="CZ29" s="58"/>
      <c r="DA29" s="58"/>
      <c r="DB29" s="58"/>
      <c r="DC29" s="58"/>
      <c r="DD29" s="58"/>
      <c r="DE29" s="58"/>
      <c r="DF29" s="58"/>
      <c r="DG29" s="58"/>
      <c r="DH29" s="58"/>
      <c r="DI29" s="58"/>
      <c r="DJ29" s="58"/>
      <c r="DK29" s="58"/>
      <c r="DL29" s="58"/>
      <c r="DM29" s="58"/>
      <c r="DN29" s="58"/>
      <c r="DO29" s="58"/>
      <c r="DP29" s="58"/>
      <c r="DQ29" s="58"/>
      <c r="DR29" s="58"/>
      <c r="DS29" s="58"/>
      <c r="DT29" s="58"/>
      <c r="DU29" s="58"/>
      <c r="DV29" s="58"/>
      <c r="DW29" s="58"/>
      <c r="DX29" s="58"/>
      <c r="DY29" s="58"/>
      <c r="DZ29" s="58"/>
      <c r="EA29" s="58"/>
    </row>
    <row r="30" spans="1:131">
      <c r="A30" s="185" t="s">
        <v>147</v>
      </c>
      <c r="B30" s="214">
        <f t="shared" si="45"/>
        <v>143999.99999999997</v>
      </c>
      <c r="C30" s="214">
        <f t="shared" si="46"/>
        <v>290181.81818181812</v>
      </c>
      <c r="D30" s="214">
        <f t="shared" si="47"/>
        <v>392290.90909090894</v>
      </c>
      <c r="E30" s="214">
        <f t="shared" si="48"/>
        <v>610472.72727272741</v>
      </c>
      <c r="F30" s="214">
        <f t="shared" si="49"/>
        <v>1133890.9090909089</v>
      </c>
      <c r="BJ30" s="58"/>
      <c r="BK30" s="58"/>
      <c r="BL30" s="58"/>
      <c r="BM30" s="58"/>
      <c r="BN30" s="58"/>
      <c r="BO30" s="58"/>
      <c r="BP30" s="58"/>
      <c r="BQ30" s="58"/>
      <c r="BR30" s="58"/>
      <c r="BS30" s="58"/>
      <c r="BT30" s="58"/>
      <c r="BU30" s="58"/>
      <c r="BV30" s="58"/>
      <c r="BW30" s="58"/>
      <c r="BX30" s="58"/>
      <c r="BY30" s="58"/>
      <c r="BZ30" s="58"/>
      <c r="CA30" s="58"/>
      <c r="CB30" s="58"/>
      <c r="CC30" s="58"/>
      <c r="CD30" s="58"/>
      <c r="CE30" s="58"/>
      <c r="CF30" s="58"/>
      <c r="CG30" s="58"/>
      <c r="CH30" s="58"/>
      <c r="CI30" s="58"/>
      <c r="CJ30" s="58"/>
      <c r="CK30" s="58"/>
      <c r="CL30" s="58"/>
      <c r="CM30" s="58"/>
      <c r="CN30" s="58"/>
      <c r="CO30" s="58"/>
      <c r="CP30" s="58"/>
      <c r="CQ30" s="58"/>
      <c r="CR30" s="58"/>
      <c r="CS30" s="58"/>
      <c r="CT30" s="58"/>
      <c r="CU30" s="58"/>
      <c r="CV30" s="58"/>
      <c r="CW30" s="58"/>
      <c r="CX30" s="58"/>
      <c r="CY30" s="58"/>
      <c r="CZ30" s="58"/>
      <c r="DA30" s="58"/>
      <c r="DB30" s="58"/>
      <c r="DC30" s="58"/>
      <c r="DD30" s="58"/>
      <c r="DE30" s="58"/>
      <c r="DF30" s="58"/>
      <c r="DG30" s="58"/>
      <c r="DH30" s="58"/>
      <c r="DI30" s="58"/>
      <c r="DJ30" s="58"/>
      <c r="DK30" s="58"/>
      <c r="DL30" s="58"/>
      <c r="DM30" s="58"/>
      <c r="DN30" s="58"/>
      <c r="DO30" s="58"/>
      <c r="DP30" s="58"/>
      <c r="DQ30" s="58"/>
      <c r="DR30" s="58"/>
      <c r="DS30" s="58"/>
      <c r="DT30" s="58"/>
      <c r="DU30" s="58"/>
      <c r="DV30" s="58"/>
      <c r="DW30" s="58"/>
      <c r="DX30" s="58"/>
      <c r="DY30" s="58"/>
      <c r="DZ30" s="58"/>
      <c r="EA30" s="58"/>
    </row>
    <row r="31" spans="1:131">
      <c r="A31" s="185" t="s">
        <v>163</v>
      </c>
      <c r="B31" s="214">
        <f t="shared" si="45"/>
        <v>26400.000000000004</v>
      </c>
      <c r="C31" s="214">
        <f t="shared" si="46"/>
        <v>52800.000000000007</v>
      </c>
      <c r="D31" s="214">
        <f t="shared" si="47"/>
        <v>75240</v>
      </c>
      <c r="E31" s="214">
        <f t="shared" si="48"/>
        <v>96558</v>
      </c>
      <c r="F31" s="214">
        <f t="shared" si="49"/>
        <v>116810.10000000002</v>
      </c>
      <c r="BJ31" s="58"/>
      <c r="BK31" s="58"/>
      <c r="BL31" s="58"/>
      <c r="BM31" s="58"/>
      <c r="BN31" s="58"/>
      <c r="BO31" s="58"/>
      <c r="BP31" s="58"/>
      <c r="BQ31" s="58"/>
      <c r="BR31" s="58"/>
      <c r="BS31" s="58"/>
      <c r="BT31" s="58"/>
      <c r="BU31" s="58"/>
      <c r="BV31" s="58"/>
      <c r="BW31" s="58"/>
      <c r="BX31" s="58"/>
      <c r="BY31" s="58"/>
      <c r="BZ31" s="58"/>
      <c r="CA31" s="58"/>
      <c r="CB31" s="58"/>
      <c r="CC31" s="58"/>
      <c r="CD31" s="58"/>
      <c r="CE31" s="58"/>
      <c r="CF31" s="58"/>
      <c r="CG31" s="58"/>
      <c r="CH31" s="58"/>
      <c r="CI31" s="58"/>
      <c r="CJ31" s="58"/>
      <c r="CK31" s="58"/>
      <c r="CL31" s="58"/>
      <c r="CM31" s="58"/>
      <c r="CN31" s="58"/>
      <c r="CO31" s="58"/>
      <c r="CP31" s="58"/>
      <c r="CQ31" s="58"/>
      <c r="CR31" s="58"/>
      <c r="CS31" s="58"/>
      <c r="CT31" s="58"/>
      <c r="CU31" s="58"/>
      <c r="CV31" s="58"/>
      <c r="CW31" s="58"/>
      <c r="CX31" s="58"/>
      <c r="CY31" s="58"/>
      <c r="CZ31" s="58"/>
      <c r="DA31" s="58"/>
      <c r="DB31" s="58"/>
      <c r="DC31" s="58"/>
      <c r="DD31" s="58"/>
      <c r="DE31" s="58"/>
      <c r="DF31" s="58"/>
      <c r="DG31" s="58"/>
      <c r="DH31" s="58"/>
      <c r="DI31" s="58"/>
      <c r="DJ31" s="58"/>
      <c r="DK31" s="58"/>
      <c r="DL31" s="58"/>
      <c r="DM31" s="58"/>
      <c r="DN31" s="58"/>
      <c r="DO31" s="58"/>
      <c r="DP31" s="58"/>
      <c r="DQ31" s="58"/>
      <c r="DR31" s="58"/>
      <c r="DS31" s="58"/>
      <c r="DT31" s="58"/>
      <c r="DU31" s="58"/>
      <c r="DV31" s="58"/>
      <c r="DW31" s="58"/>
      <c r="DX31" s="58"/>
      <c r="DY31" s="58"/>
      <c r="DZ31" s="58"/>
      <c r="EA31" s="58"/>
    </row>
    <row r="32" spans="1:131" ht="15.6">
      <c r="A32" s="212" t="s">
        <v>189</v>
      </c>
      <c r="B32" s="214">
        <f t="shared" si="45"/>
        <v>733399.99999999988</v>
      </c>
      <c r="C32" s="214">
        <f t="shared" si="46"/>
        <v>1896185.4545454548</v>
      </c>
      <c r="D32" s="214">
        <f t="shared" si="47"/>
        <v>2955566.3636363633</v>
      </c>
      <c r="E32" s="214">
        <f t="shared" si="48"/>
        <v>4312510.6363636358</v>
      </c>
      <c r="F32" s="214">
        <f t="shared" si="49"/>
        <v>6112583.3318181811</v>
      </c>
      <c r="BJ32" s="58"/>
      <c r="BK32" s="58"/>
      <c r="BL32" s="58"/>
      <c r="BM32" s="58"/>
      <c r="BN32" s="58"/>
      <c r="BO32" s="58"/>
      <c r="BP32" s="58"/>
      <c r="BQ32" s="58"/>
      <c r="BR32" s="58"/>
      <c r="BS32" s="58"/>
      <c r="BT32" s="58"/>
      <c r="BU32" s="58"/>
      <c r="BV32" s="58"/>
      <c r="BW32" s="58"/>
      <c r="BX32" s="58"/>
      <c r="BY32" s="58"/>
      <c r="BZ32" s="58"/>
      <c r="CA32" s="58"/>
      <c r="CB32" s="58"/>
      <c r="CC32" s="58"/>
      <c r="CD32" s="58"/>
      <c r="CE32" s="58"/>
      <c r="CF32" s="58"/>
      <c r="CG32" s="58"/>
      <c r="CH32" s="58"/>
      <c r="CI32" s="58"/>
      <c r="CJ32" s="58"/>
      <c r="CK32" s="58"/>
      <c r="CL32" s="58"/>
      <c r="CM32" s="58"/>
      <c r="CN32" s="58"/>
      <c r="CO32" s="58"/>
      <c r="CP32" s="58"/>
      <c r="CQ32" s="58"/>
      <c r="CR32" s="58"/>
      <c r="CS32" s="58"/>
      <c r="CT32" s="58"/>
      <c r="CU32" s="58"/>
      <c r="CV32" s="58"/>
      <c r="CW32" s="58"/>
      <c r="CX32" s="58"/>
      <c r="CY32" s="58"/>
      <c r="CZ32" s="58"/>
      <c r="DA32" s="58"/>
      <c r="DB32" s="58"/>
      <c r="DC32" s="58"/>
      <c r="DD32" s="58"/>
      <c r="DE32" s="58"/>
      <c r="DF32" s="58"/>
      <c r="DG32" s="58"/>
      <c r="DH32" s="58"/>
      <c r="DI32" s="58"/>
      <c r="DJ32" s="58"/>
      <c r="DK32" s="58"/>
      <c r="DL32" s="58"/>
      <c r="DM32" s="58"/>
      <c r="DN32" s="58"/>
      <c r="DO32" s="58"/>
      <c r="DP32" s="58"/>
      <c r="DQ32" s="58"/>
      <c r="DR32" s="58"/>
      <c r="DS32" s="58"/>
      <c r="DT32" s="58"/>
      <c r="DU32" s="58"/>
      <c r="DV32" s="58"/>
      <c r="DW32" s="58"/>
      <c r="DX32" s="58"/>
      <c r="DY32" s="58"/>
      <c r="DZ32" s="58"/>
      <c r="EA32" s="58"/>
    </row>
    <row r="33" spans="1:131" ht="15.6">
      <c r="A33" s="213" t="s">
        <v>190</v>
      </c>
      <c r="B33" s="214">
        <f t="shared" si="45"/>
        <v>63439.1</v>
      </c>
      <c r="C33" s="214">
        <f t="shared" si="46"/>
        <v>164020.04181818184</v>
      </c>
      <c r="D33" s="214">
        <f t="shared" si="47"/>
        <v>255656.49045454545</v>
      </c>
      <c r="E33" s="214">
        <f t="shared" si="48"/>
        <v>373032.17004545452</v>
      </c>
      <c r="F33" s="214">
        <f t="shared" si="49"/>
        <v>528738.45820227265</v>
      </c>
      <c r="BJ33" s="58"/>
      <c r="BK33" s="58"/>
      <c r="BL33" s="58"/>
      <c r="BM33" s="58"/>
      <c r="BN33" s="58"/>
      <c r="BO33" s="58"/>
      <c r="BP33" s="58"/>
      <c r="BQ33" s="58"/>
      <c r="BR33" s="58"/>
      <c r="BS33" s="58"/>
      <c r="BT33" s="58"/>
      <c r="BU33" s="58"/>
      <c r="BV33" s="58"/>
      <c r="BW33" s="58"/>
      <c r="BX33" s="58"/>
      <c r="BY33" s="58"/>
      <c r="BZ33" s="58"/>
      <c r="CA33" s="58"/>
      <c r="CB33" s="58"/>
      <c r="CC33" s="58"/>
      <c r="CD33" s="58"/>
      <c r="CE33" s="58"/>
      <c r="CF33" s="58"/>
      <c r="CG33" s="58"/>
      <c r="CH33" s="58"/>
      <c r="CI33" s="58"/>
      <c r="CJ33" s="58"/>
      <c r="CK33" s="58"/>
      <c r="CL33" s="58"/>
      <c r="CM33" s="58"/>
      <c r="CN33" s="58"/>
      <c r="CO33" s="58"/>
      <c r="CP33" s="58"/>
      <c r="CQ33" s="58"/>
      <c r="CR33" s="58"/>
      <c r="CS33" s="58"/>
      <c r="CT33" s="58"/>
      <c r="CU33" s="58"/>
      <c r="CV33" s="58"/>
      <c r="CW33" s="58"/>
      <c r="CX33" s="58"/>
      <c r="CY33" s="58"/>
      <c r="CZ33" s="58"/>
      <c r="DA33" s="58"/>
      <c r="DB33" s="58"/>
      <c r="DC33" s="58"/>
      <c r="DD33" s="58"/>
      <c r="DE33" s="58"/>
      <c r="DF33" s="58"/>
      <c r="DG33" s="58"/>
      <c r="DH33" s="58"/>
      <c r="DI33" s="58"/>
      <c r="DJ33" s="58"/>
      <c r="DK33" s="58"/>
      <c r="DL33" s="58"/>
      <c r="DM33" s="58"/>
      <c r="DN33" s="58"/>
      <c r="DO33" s="58"/>
      <c r="DP33" s="58"/>
      <c r="DQ33" s="58"/>
      <c r="DR33" s="58"/>
      <c r="DS33" s="58"/>
      <c r="DT33" s="58"/>
      <c r="DU33" s="58"/>
      <c r="DV33" s="58"/>
      <c r="DW33" s="58"/>
      <c r="DX33" s="58"/>
      <c r="DY33" s="58"/>
      <c r="DZ33" s="58"/>
      <c r="EA33" s="58"/>
    </row>
    <row r="34" spans="1:131" ht="15.6">
      <c r="A34" s="212" t="s">
        <v>191</v>
      </c>
      <c r="B34" s="214">
        <f t="shared" si="45"/>
        <v>669960.90000000014</v>
      </c>
      <c r="C34" s="214">
        <f t="shared" si="46"/>
        <v>1732165.4127272724</v>
      </c>
      <c r="D34" s="214">
        <f t="shared" si="47"/>
        <v>2699909.8731818181</v>
      </c>
      <c r="E34" s="214">
        <f t="shared" si="48"/>
        <v>3939478.4663181817</v>
      </c>
      <c r="F34" s="214">
        <f t="shared" si="49"/>
        <v>5583844.8736159084</v>
      </c>
      <c r="BJ34" s="58"/>
      <c r="BK34" s="58"/>
      <c r="BL34" s="58"/>
      <c r="BM34" s="58"/>
      <c r="BN34" s="58"/>
      <c r="BO34" s="58"/>
      <c r="BP34" s="58"/>
      <c r="BQ34" s="58"/>
      <c r="BR34" s="58"/>
      <c r="BS34" s="58"/>
      <c r="BT34" s="58"/>
      <c r="BU34" s="58"/>
      <c r="BV34" s="58"/>
      <c r="BW34" s="58"/>
      <c r="BX34" s="58"/>
      <c r="BY34" s="58"/>
      <c r="BZ34" s="58"/>
      <c r="CA34" s="58"/>
      <c r="CB34" s="58"/>
      <c r="CC34" s="58"/>
      <c r="CD34" s="58"/>
      <c r="CE34" s="58"/>
      <c r="CF34" s="58"/>
      <c r="CG34" s="58"/>
      <c r="CH34" s="58"/>
      <c r="CI34" s="58"/>
      <c r="CJ34" s="58"/>
      <c r="CK34" s="58"/>
      <c r="CL34" s="58"/>
      <c r="CM34" s="58"/>
      <c r="CN34" s="58"/>
      <c r="CO34" s="58"/>
      <c r="CP34" s="58"/>
      <c r="CQ34" s="58"/>
      <c r="CR34" s="58"/>
      <c r="CS34" s="58"/>
      <c r="CT34" s="58"/>
      <c r="CU34" s="58"/>
      <c r="CV34" s="58"/>
      <c r="CW34" s="58"/>
      <c r="CX34" s="58"/>
      <c r="CY34" s="58"/>
      <c r="CZ34" s="58"/>
      <c r="DA34" s="58"/>
      <c r="DB34" s="58"/>
      <c r="DC34" s="58"/>
      <c r="DD34" s="58"/>
      <c r="DE34" s="58"/>
      <c r="DF34" s="58"/>
      <c r="DG34" s="58"/>
      <c r="DH34" s="58"/>
      <c r="DI34" s="58"/>
      <c r="DJ34" s="58"/>
      <c r="DK34" s="58"/>
      <c r="DL34" s="58"/>
      <c r="DM34" s="58"/>
      <c r="DN34" s="58"/>
      <c r="DO34" s="58"/>
      <c r="DP34" s="58"/>
      <c r="DQ34" s="58"/>
      <c r="DR34" s="58"/>
      <c r="DS34" s="58"/>
      <c r="DT34" s="58"/>
      <c r="DU34" s="58"/>
      <c r="DV34" s="58"/>
      <c r="DW34" s="58"/>
      <c r="DX34" s="58"/>
      <c r="DY34" s="58"/>
      <c r="DZ34" s="58"/>
      <c r="EA34" s="58"/>
    </row>
    <row r="35" spans="1:131" ht="15.6">
      <c r="A35" s="213" t="s">
        <v>26</v>
      </c>
      <c r="B35" s="214">
        <f t="shared" si="45"/>
        <v>582000</v>
      </c>
      <c r="C35" s="214">
        <f t="shared" si="46"/>
        <v>420000</v>
      </c>
      <c r="D35" s="214">
        <f t="shared" si="47"/>
        <v>432000</v>
      </c>
      <c r="E35" s="214">
        <f t="shared" si="48"/>
        <v>594000</v>
      </c>
      <c r="F35" s="214">
        <f t="shared" si="49"/>
        <v>444000</v>
      </c>
      <c r="BJ35" s="58"/>
      <c r="BK35" s="58"/>
      <c r="BL35" s="58"/>
      <c r="BM35" s="58"/>
      <c r="BN35" s="58"/>
      <c r="BO35" s="58"/>
      <c r="BP35" s="58"/>
      <c r="BQ35" s="58"/>
      <c r="BR35" s="58"/>
      <c r="BS35" s="58"/>
      <c r="BT35" s="58"/>
      <c r="BU35" s="58"/>
      <c r="BV35" s="58"/>
      <c r="BW35" s="58"/>
      <c r="BX35" s="58"/>
      <c r="BY35" s="58"/>
      <c r="BZ35" s="58"/>
      <c r="CA35" s="58"/>
      <c r="CB35" s="58"/>
      <c r="CC35" s="58"/>
      <c r="CD35" s="58"/>
      <c r="CE35" s="58"/>
      <c r="CF35" s="58"/>
      <c r="CG35" s="58"/>
      <c r="CH35" s="58"/>
      <c r="CI35" s="58"/>
      <c r="CJ35" s="58"/>
      <c r="CK35" s="58"/>
      <c r="CL35" s="58"/>
      <c r="CM35" s="58"/>
      <c r="CN35" s="58"/>
      <c r="CO35" s="58"/>
      <c r="CP35" s="58"/>
      <c r="CQ35" s="58"/>
      <c r="CR35" s="58"/>
      <c r="CS35" s="58"/>
      <c r="CT35" s="58"/>
      <c r="CU35" s="58"/>
      <c r="CV35" s="58"/>
      <c r="CW35" s="58"/>
      <c r="CX35" s="58"/>
      <c r="CY35" s="58"/>
      <c r="CZ35" s="58"/>
      <c r="DA35" s="58"/>
      <c r="DB35" s="58"/>
      <c r="DC35" s="58"/>
      <c r="DD35" s="58"/>
      <c r="DE35" s="58"/>
      <c r="DF35" s="58"/>
      <c r="DG35" s="58"/>
      <c r="DH35" s="58"/>
      <c r="DI35" s="58"/>
      <c r="DJ35" s="58"/>
      <c r="DK35" s="58"/>
      <c r="DL35" s="58"/>
      <c r="DM35" s="58"/>
      <c r="DN35" s="58"/>
      <c r="DO35" s="58"/>
      <c r="DP35" s="58"/>
      <c r="DQ35" s="58"/>
      <c r="DR35" s="58"/>
      <c r="DS35" s="58"/>
      <c r="DT35" s="58"/>
      <c r="DU35" s="58"/>
      <c r="DV35" s="58"/>
      <c r="DW35" s="58"/>
      <c r="DX35" s="58"/>
      <c r="DY35" s="58"/>
      <c r="DZ35" s="58"/>
      <c r="EA35" s="58"/>
    </row>
    <row r="36" spans="1:131" ht="15.6">
      <c r="A36" s="213" t="s">
        <v>51</v>
      </c>
      <c r="B36" s="214">
        <f t="shared" si="45"/>
        <v>84000</v>
      </c>
      <c r="C36" s="214">
        <f t="shared" si="46"/>
        <v>21000</v>
      </c>
      <c r="D36" s="214">
        <f t="shared" si="47"/>
        <v>42000</v>
      </c>
      <c r="E36" s="214">
        <f t="shared" si="48"/>
        <v>21000</v>
      </c>
      <c r="F36" s="214">
        <f t="shared" si="49"/>
        <v>21000</v>
      </c>
      <c r="BJ36" s="58"/>
      <c r="BK36" s="58"/>
      <c r="BL36" s="58"/>
      <c r="BM36" s="58"/>
      <c r="BN36" s="58"/>
      <c r="BO36" s="58"/>
      <c r="BP36" s="58"/>
      <c r="BQ36" s="58"/>
      <c r="BR36" s="58"/>
      <c r="BS36" s="58"/>
      <c r="BT36" s="58"/>
      <c r="BU36" s="58"/>
      <c r="BV36" s="58"/>
      <c r="BW36" s="58"/>
      <c r="BX36" s="58"/>
      <c r="BY36" s="58"/>
      <c r="BZ36" s="58"/>
      <c r="CA36" s="58"/>
      <c r="CB36" s="58"/>
      <c r="CC36" s="58"/>
      <c r="CD36" s="58"/>
      <c r="CE36" s="58"/>
      <c r="CF36" s="58"/>
      <c r="CG36" s="58"/>
      <c r="CH36" s="58"/>
      <c r="CI36" s="58"/>
      <c r="CJ36" s="58"/>
      <c r="CK36" s="58"/>
      <c r="CL36" s="58"/>
      <c r="CM36" s="58"/>
      <c r="CN36" s="58"/>
      <c r="CO36" s="58"/>
      <c r="CP36" s="58"/>
      <c r="CQ36" s="58"/>
      <c r="CR36" s="58"/>
      <c r="CS36" s="58"/>
      <c r="CT36" s="58"/>
      <c r="CU36" s="58"/>
      <c r="CV36" s="58"/>
      <c r="CW36" s="58"/>
      <c r="CX36" s="58"/>
      <c r="CY36" s="58"/>
      <c r="CZ36" s="58"/>
      <c r="DA36" s="58"/>
      <c r="DB36" s="58"/>
      <c r="DC36" s="58"/>
      <c r="DD36" s="58"/>
      <c r="DE36" s="58"/>
      <c r="DF36" s="58"/>
      <c r="DG36" s="58"/>
      <c r="DH36" s="58"/>
      <c r="DI36" s="58"/>
      <c r="DJ36" s="58"/>
      <c r="DK36" s="58"/>
      <c r="DL36" s="58"/>
      <c r="DM36" s="58"/>
      <c r="DN36" s="58"/>
      <c r="DO36" s="58"/>
      <c r="DP36" s="58"/>
      <c r="DQ36" s="58"/>
      <c r="DR36" s="58"/>
      <c r="DS36" s="58"/>
      <c r="DT36" s="58"/>
      <c r="DU36" s="58"/>
      <c r="DV36" s="58"/>
      <c r="DW36" s="58"/>
      <c r="DX36" s="58"/>
      <c r="DY36" s="58"/>
      <c r="DZ36" s="58"/>
      <c r="EA36" s="58"/>
    </row>
    <row r="37" spans="1:131" ht="15.6">
      <c r="A37" s="213" t="s">
        <v>27</v>
      </c>
      <c r="B37" s="214">
        <f t="shared" si="45"/>
        <v>136080</v>
      </c>
      <c r="C37" s="214">
        <f t="shared" si="46"/>
        <v>142080</v>
      </c>
      <c r="D37" s="214">
        <f t="shared" si="47"/>
        <v>172080</v>
      </c>
      <c r="E37" s="214">
        <f t="shared" si="48"/>
        <v>175680</v>
      </c>
      <c r="F37" s="214">
        <f t="shared" si="49"/>
        <v>208080</v>
      </c>
      <c r="BJ37" s="58"/>
      <c r="BK37" s="58"/>
      <c r="BL37" s="58"/>
      <c r="BM37" s="58"/>
      <c r="BN37" s="58"/>
      <c r="BO37" s="58"/>
      <c r="BP37" s="58"/>
      <c r="BQ37" s="58"/>
      <c r="BR37" s="58"/>
      <c r="BS37" s="58"/>
      <c r="BT37" s="58"/>
      <c r="BU37" s="58"/>
      <c r="BV37" s="58"/>
      <c r="BW37" s="58"/>
      <c r="BX37" s="58"/>
      <c r="BY37" s="58"/>
      <c r="BZ37" s="58"/>
      <c r="CA37" s="58"/>
      <c r="CB37" s="58"/>
      <c r="CC37" s="58"/>
      <c r="CD37" s="58"/>
      <c r="CE37" s="58"/>
      <c r="CF37" s="58"/>
      <c r="CG37" s="58"/>
      <c r="CH37" s="58"/>
      <c r="CI37" s="58"/>
      <c r="CJ37" s="58"/>
      <c r="CK37" s="58"/>
      <c r="CL37" s="58"/>
      <c r="CM37" s="58"/>
      <c r="CN37" s="58"/>
      <c r="CO37" s="58"/>
      <c r="CP37" s="58"/>
      <c r="CQ37" s="58"/>
      <c r="CR37" s="58"/>
      <c r="CS37" s="58"/>
      <c r="CT37" s="58"/>
      <c r="CU37" s="58"/>
      <c r="CV37" s="58"/>
      <c r="CW37" s="58"/>
      <c r="CX37" s="58"/>
      <c r="CY37" s="58"/>
      <c r="CZ37" s="58"/>
      <c r="DA37" s="58"/>
      <c r="DB37" s="58"/>
      <c r="DC37" s="58"/>
      <c r="DD37" s="58"/>
      <c r="DE37" s="58"/>
      <c r="DF37" s="58"/>
      <c r="DG37" s="58"/>
      <c r="DH37" s="58"/>
      <c r="DI37" s="58"/>
      <c r="DJ37" s="58"/>
      <c r="DK37" s="58"/>
      <c r="DL37" s="58"/>
      <c r="DM37" s="58"/>
      <c r="DN37" s="58"/>
      <c r="DO37" s="58"/>
      <c r="DP37" s="58"/>
      <c r="DQ37" s="58"/>
      <c r="DR37" s="58"/>
      <c r="DS37" s="58"/>
      <c r="DT37" s="58"/>
      <c r="DU37" s="58"/>
      <c r="DV37" s="58"/>
      <c r="DW37" s="58"/>
      <c r="DX37" s="58"/>
      <c r="DY37" s="58"/>
      <c r="DZ37" s="58"/>
      <c r="EA37" s="58"/>
    </row>
    <row r="38" spans="1:131" ht="15.6">
      <c r="A38" s="213" t="s">
        <v>87</v>
      </c>
      <c r="B38" s="214">
        <f t="shared" si="45"/>
        <v>950400</v>
      </c>
      <c r="C38" s="214">
        <f t="shared" si="46"/>
        <v>986400</v>
      </c>
      <c r="D38" s="214">
        <f t="shared" si="47"/>
        <v>1347960</v>
      </c>
      <c r="E38" s="214">
        <f t="shared" si="48"/>
        <v>1661634.0000000002</v>
      </c>
      <c r="F38" s="214">
        <f t="shared" si="49"/>
        <v>2121673.8000000012</v>
      </c>
      <c r="BJ38" s="58"/>
      <c r="BK38" s="58"/>
      <c r="BL38" s="58"/>
      <c r="BM38" s="58"/>
      <c r="BN38" s="58"/>
      <c r="BO38" s="58"/>
      <c r="BP38" s="58"/>
      <c r="BQ38" s="58"/>
      <c r="BR38" s="58"/>
      <c r="BS38" s="58"/>
      <c r="BT38" s="58"/>
      <c r="BU38" s="58"/>
      <c r="BV38" s="58"/>
      <c r="BW38" s="58"/>
      <c r="BX38" s="58"/>
      <c r="BY38" s="58"/>
      <c r="BZ38" s="58"/>
      <c r="CA38" s="58"/>
      <c r="CB38" s="58"/>
      <c r="CC38" s="58"/>
      <c r="CD38" s="58"/>
      <c r="CE38" s="58"/>
      <c r="CF38" s="58"/>
      <c r="CG38" s="58"/>
      <c r="CH38" s="58"/>
      <c r="CI38" s="58"/>
      <c r="CJ38" s="58"/>
      <c r="CK38" s="58"/>
      <c r="CL38" s="58"/>
      <c r="CM38" s="58"/>
      <c r="CN38" s="58"/>
      <c r="CO38" s="58"/>
      <c r="CP38" s="58"/>
      <c r="CQ38" s="58"/>
      <c r="CR38" s="58"/>
      <c r="CS38" s="58"/>
      <c r="CT38" s="58"/>
      <c r="CU38" s="58"/>
      <c r="CV38" s="58"/>
      <c r="CW38" s="58"/>
      <c r="CX38" s="58"/>
      <c r="CY38" s="58"/>
      <c r="CZ38" s="58"/>
      <c r="DA38" s="58"/>
      <c r="DB38" s="58"/>
      <c r="DC38" s="58"/>
      <c r="DD38" s="58"/>
      <c r="DE38" s="58"/>
      <c r="DF38" s="58"/>
      <c r="DG38" s="58"/>
      <c r="DH38" s="58"/>
      <c r="DI38" s="58"/>
      <c r="DJ38" s="58"/>
      <c r="DK38" s="58"/>
      <c r="DL38" s="58"/>
      <c r="DM38" s="58"/>
      <c r="DN38" s="58"/>
      <c r="DO38" s="58"/>
      <c r="DP38" s="58"/>
      <c r="DQ38" s="58"/>
      <c r="DR38" s="58"/>
      <c r="DS38" s="58"/>
      <c r="DT38" s="58"/>
      <c r="DU38" s="58"/>
      <c r="DV38" s="58"/>
      <c r="DW38" s="58"/>
      <c r="DX38" s="58"/>
      <c r="DY38" s="58"/>
      <c r="DZ38" s="58"/>
      <c r="EA38" s="58"/>
    </row>
    <row r="39" spans="1:131" ht="15.6">
      <c r="A39" s="212" t="s">
        <v>94</v>
      </c>
      <c r="B39" s="214">
        <f t="shared" si="45"/>
        <v>-1082519.1000000003</v>
      </c>
      <c r="C39" s="214">
        <f t="shared" si="46"/>
        <v>162685.41272727255</v>
      </c>
      <c r="D39" s="214">
        <f t="shared" si="47"/>
        <v>705869.87318181817</v>
      </c>
      <c r="E39" s="214">
        <f t="shared" si="48"/>
        <v>1487164.4663181815</v>
      </c>
      <c r="F39" s="214">
        <f t="shared" si="49"/>
        <v>2789091.0736159082</v>
      </c>
      <c r="BJ39" s="58"/>
      <c r="BK39" s="58"/>
      <c r="BL39" s="58"/>
      <c r="BM39" s="58"/>
      <c r="BN39" s="58"/>
      <c r="BO39" s="58"/>
      <c r="BP39" s="58"/>
      <c r="BQ39" s="58"/>
      <c r="BR39" s="58"/>
      <c r="BS39" s="58"/>
      <c r="BT39" s="58"/>
      <c r="BU39" s="58"/>
      <c r="BV39" s="58"/>
      <c r="BW39" s="58"/>
      <c r="BX39" s="58"/>
      <c r="BY39" s="58"/>
      <c r="BZ39" s="58"/>
      <c r="CA39" s="58"/>
      <c r="CB39" s="58"/>
      <c r="CC39" s="58"/>
      <c r="CD39" s="58"/>
      <c r="CE39" s="58"/>
      <c r="CF39" s="58"/>
      <c r="CG39" s="58"/>
      <c r="CH39" s="58"/>
      <c r="CI39" s="58"/>
      <c r="CJ39" s="58"/>
      <c r="CK39" s="58"/>
      <c r="CL39" s="58"/>
      <c r="CM39" s="58"/>
      <c r="CN39" s="58"/>
      <c r="CO39" s="58"/>
      <c r="CP39" s="58"/>
      <c r="CQ39" s="58"/>
      <c r="CR39" s="58"/>
      <c r="CS39" s="58"/>
      <c r="CT39" s="58"/>
      <c r="CU39" s="58"/>
      <c r="CV39" s="58"/>
      <c r="CW39" s="58"/>
      <c r="CX39" s="58"/>
      <c r="CY39" s="58"/>
      <c r="CZ39" s="58"/>
      <c r="DA39" s="58"/>
      <c r="DB39" s="58"/>
      <c r="DC39" s="58"/>
      <c r="DD39" s="58"/>
      <c r="DE39" s="58"/>
      <c r="DF39" s="58"/>
      <c r="DG39" s="58"/>
      <c r="DH39" s="58"/>
      <c r="DI39" s="58"/>
      <c r="DJ39" s="58"/>
      <c r="DK39" s="58"/>
      <c r="DL39" s="58"/>
      <c r="DM39" s="58"/>
      <c r="DN39" s="58"/>
      <c r="DO39" s="58"/>
      <c r="DP39" s="58"/>
      <c r="DQ39" s="58"/>
      <c r="DR39" s="58"/>
      <c r="DS39" s="58"/>
      <c r="DT39" s="58"/>
      <c r="DU39" s="58"/>
      <c r="DV39" s="58"/>
      <c r="DW39" s="58"/>
      <c r="DX39" s="58"/>
      <c r="DY39" s="58"/>
      <c r="DZ39" s="58"/>
      <c r="EA39" s="58"/>
    </row>
    <row r="40" spans="1:131" ht="15.6">
      <c r="A40" s="213" t="s">
        <v>22</v>
      </c>
      <c r="B40" s="214">
        <f t="shared" si="45"/>
        <v>0</v>
      </c>
      <c r="C40" s="214">
        <f t="shared" si="46"/>
        <v>-52147.858636363591</v>
      </c>
      <c r="D40" s="214">
        <f t="shared" si="47"/>
        <v>-176467.46829545454</v>
      </c>
      <c r="E40" s="214">
        <f t="shared" si="48"/>
        <v>-371791.11657954537</v>
      </c>
      <c r="F40" s="214">
        <f t="shared" si="49"/>
        <v>-697272.76840397704</v>
      </c>
      <c r="BJ40" s="58"/>
      <c r="BK40" s="58"/>
      <c r="BL40" s="58"/>
      <c r="BM40" s="58"/>
      <c r="BN40" s="58"/>
      <c r="BO40" s="58"/>
      <c r="BP40" s="58"/>
      <c r="BQ40" s="58"/>
      <c r="BR40" s="58"/>
      <c r="BS40" s="58"/>
      <c r="BT40" s="58"/>
      <c r="BU40" s="58"/>
      <c r="BV40" s="58"/>
      <c r="BW40" s="58"/>
      <c r="BX40" s="58"/>
      <c r="BY40" s="58"/>
      <c r="BZ40" s="58"/>
      <c r="CA40" s="58"/>
      <c r="CB40" s="58"/>
      <c r="CC40" s="58"/>
      <c r="CD40" s="58"/>
      <c r="CE40" s="58"/>
      <c r="CF40" s="58"/>
      <c r="CG40" s="58"/>
      <c r="CH40" s="58"/>
      <c r="CI40" s="58"/>
      <c r="CJ40" s="58"/>
      <c r="CK40" s="58"/>
      <c r="CL40" s="58"/>
      <c r="CM40" s="58"/>
      <c r="CN40" s="58"/>
      <c r="CO40" s="58"/>
      <c r="CP40" s="58"/>
      <c r="CQ40" s="58"/>
      <c r="CR40" s="58"/>
      <c r="CS40" s="58"/>
      <c r="CT40" s="58"/>
      <c r="CU40" s="58"/>
      <c r="CV40" s="58"/>
      <c r="CW40" s="58"/>
      <c r="CX40" s="58"/>
      <c r="CY40" s="58"/>
      <c r="CZ40" s="58"/>
      <c r="DA40" s="58"/>
      <c r="DB40" s="58"/>
      <c r="DC40" s="58"/>
      <c r="DD40" s="58"/>
      <c r="DE40" s="58"/>
      <c r="DF40" s="58"/>
      <c r="DG40" s="58"/>
      <c r="DH40" s="58"/>
      <c r="DI40" s="58"/>
      <c r="DJ40" s="58"/>
      <c r="DK40" s="58"/>
      <c r="DL40" s="58"/>
      <c r="DM40" s="58"/>
      <c r="DN40" s="58"/>
      <c r="DO40" s="58"/>
      <c r="DP40" s="58"/>
      <c r="DQ40" s="58"/>
      <c r="DR40" s="58"/>
      <c r="DS40" s="58"/>
      <c r="DT40" s="58"/>
      <c r="DU40" s="58"/>
      <c r="DV40" s="58"/>
      <c r="DW40" s="58"/>
      <c r="DX40" s="58"/>
      <c r="DY40" s="58"/>
      <c r="DZ40" s="58"/>
      <c r="EA40" s="58"/>
    </row>
    <row r="41" spans="1:131" ht="15.6">
      <c r="A41" s="213" t="s">
        <v>85</v>
      </c>
      <c r="B41" s="214">
        <f t="shared" si="45"/>
        <v>0</v>
      </c>
      <c r="C41" s="214">
        <f t="shared" si="46"/>
        <v>-18773.229109090891</v>
      </c>
      <c r="D41" s="214">
        <f t="shared" si="47"/>
        <v>-63528.28858636364</v>
      </c>
      <c r="E41" s="214">
        <f t="shared" si="48"/>
        <v>-133844.80196863634</v>
      </c>
      <c r="F41" s="214">
        <f t="shared" si="49"/>
        <v>-251018.19662543177</v>
      </c>
      <c r="BJ41" s="58"/>
      <c r="BK41" s="58"/>
      <c r="BL41" s="58"/>
      <c r="BM41" s="58"/>
      <c r="BN41" s="58"/>
      <c r="BO41" s="58"/>
      <c r="BP41" s="58"/>
      <c r="BQ41" s="58"/>
      <c r="BR41" s="58"/>
      <c r="BS41" s="58"/>
      <c r="BT41" s="58"/>
      <c r="BU41" s="58"/>
      <c r="BV41" s="58"/>
      <c r="BW41" s="58"/>
      <c r="BX41" s="58"/>
      <c r="BY41" s="58"/>
      <c r="BZ41" s="58"/>
      <c r="CA41" s="58"/>
      <c r="CB41" s="58"/>
      <c r="CC41" s="58"/>
      <c r="CD41" s="58"/>
      <c r="CE41" s="58"/>
      <c r="CF41" s="58"/>
      <c r="CG41" s="58"/>
      <c r="CH41" s="58"/>
      <c r="CI41" s="58"/>
      <c r="CJ41" s="58"/>
      <c r="CK41" s="58"/>
      <c r="CL41" s="58"/>
      <c r="CM41" s="58"/>
      <c r="CN41" s="58"/>
      <c r="CO41" s="58"/>
      <c r="CP41" s="58"/>
      <c r="CQ41" s="58"/>
      <c r="CR41" s="58"/>
      <c r="CS41" s="58"/>
      <c r="CT41" s="58"/>
      <c r="CU41" s="58"/>
      <c r="CV41" s="58"/>
      <c r="CW41" s="58"/>
      <c r="CX41" s="58"/>
      <c r="CY41" s="58"/>
      <c r="CZ41" s="58"/>
      <c r="DA41" s="58"/>
      <c r="DB41" s="58"/>
      <c r="DC41" s="58"/>
      <c r="DD41" s="58"/>
      <c r="DE41" s="58"/>
      <c r="DF41" s="58"/>
      <c r="DG41" s="58"/>
      <c r="DH41" s="58"/>
      <c r="DI41" s="58"/>
      <c r="DJ41" s="58"/>
      <c r="DK41" s="58"/>
      <c r="DL41" s="58"/>
      <c r="DM41" s="58"/>
      <c r="DN41" s="58"/>
      <c r="DO41" s="58"/>
      <c r="DP41" s="58"/>
      <c r="DQ41" s="58"/>
      <c r="DR41" s="58"/>
      <c r="DS41" s="58"/>
      <c r="DT41" s="58"/>
      <c r="DU41" s="58"/>
      <c r="DV41" s="58"/>
      <c r="DW41" s="58"/>
      <c r="DX41" s="58"/>
      <c r="DY41" s="58"/>
      <c r="DZ41" s="58"/>
      <c r="EA41" s="58"/>
    </row>
    <row r="42" spans="1:131" ht="15.6">
      <c r="A42" s="211" t="s">
        <v>68</v>
      </c>
      <c r="B42" s="215">
        <f>SUM(B21:M21)</f>
        <v>-1082519.1000000003</v>
      </c>
      <c r="C42" s="215">
        <f>SUM(N21:Y21)</f>
        <v>91764.324981818048</v>
      </c>
      <c r="D42" s="215">
        <f>SUM(Z21:AK21)</f>
        <v>465874.11629999999</v>
      </c>
      <c r="E42" s="215">
        <f>SUM(AL21:AW21)</f>
        <v>981528.54776999983</v>
      </c>
      <c r="F42" s="215">
        <f>SUM(AX21:BI21)</f>
        <v>1840800.1085864995</v>
      </c>
      <c r="G42" s="56"/>
      <c r="H42" s="56"/>
      <c r="BJ42" s="58"/>
      <c r="BK42" s="58"/>
      <c r="BL42" s="58"/>
      <c r="BM42" s="58"/>
      <c r="BN42" s="58"/>
      <c r="BO42" s="58"/>
      <c r="BP42" s="58"/>
      <c r="BQ42" s="58"/>
      <c r="BR42" s="58"/>
      <c r="BS42" s="58"/>
      <c r="BT42" s="58"/>
      <c r="BU42" s="58"/>
      <c r="BV42" s="58"/>
      <c r="BW42" s="58"/>
      <c r="BX42" s="58"/>
      <c r="BY42" s="58"/>
      <c r="BZ42" s="58"/>
      <c r="CA42" s="58"/>
      <c r="CB42" s="58"/>
      <c r="CC42" s="58"/>
      <c r="CD42" s="58"/>
      <c r="CE42" s="58"/>
      <c r="CF42" s="58"/>
      <c r="CG42" s="58"/>
      <c r="CH42" s="58"/>
      <c r="CI42" s="58"/>
      <c r="CJ42" s="58"/>
      <c r="CK42" s="58"/>
      <c r="CL42" s="58"/>
      <c r="CM42" s="58"/>
      <c r="CN42" s="58"/>
      <c r="CO42" s="58"/>
      <c r="CP42" s="58"/>
      <c r="CQ42" s="58"/>
      <c r="CR42" s="58"/>
      <c r="CS42" s="58"/>
      <c r="CT42" s="58"/>
      <c r="CU42" s="58"/>
      <c r="CV42" s="58"/>
      <c r="CW42" s="58"/>
      <c r="CX42" s="58"/>
      <c r="CY42" s="58"/>
      <c r="CZ42" s="58"/>
      <c r="DA42" s="58"/>
      <c r="DB42" s="58"/>
      <c r="DC42" s="58"/>
      <c r="DD42" s="58"/>
      <c r="DE42" s="58"/>
      <c r="DF42" s="58"/>
      <c r="DG42" s="58"/>
      <c r="DH42" s="58"/>
      <c r="DI42" s="58"/>
      <c r="DJ42" s="58"/>
      <c r="DK42" s="58"/>
      <c r="DL42" s="58"/>
      <c r="DM42" s="58"/>
      <c r="DN42" s="58"/>
      <c r="DO42" s="58"/>
      <c r="DP42" s="58"/>
      <c r="DQ42" s="58"/>
      <c r="DR42" s="58"/>
      <c r="DS42" s="58"/>
      <c r="DT42" s="58"/>
      <c r="DU42" s="58"/>
      <c r="DV42" s="58"/>
      <c r="DW42" s="58"/>
      <c r="DX42" s="58"/>
      <c r="DY42" s="58"/>
      <c r="DZ42" s="58"/>
      <c r="EA42" s="58"/>
    </row>
    <row r="43" spans="1:131" ht="15.6">
      <c r="A43" s="170" t="s">
        <v>69</v>
      </c>
      <c r="B43" s="172">
        <v>0.13</v>
      </c>
      <c r="C43" s="167"/>
      <c r="D43" s="167"/>
      <c r="E43" s="167"/>
      <c r="F43" s="167"/>
      <c r="BJ43" s="58"/>
      <c r="BK43" s="58"/>
      <c r="BL43" s="58"/>
      <c r="BM43" s="58"/>
      <c r="BN43" s="58"/>
      <c r="BO43" s="58"/>
      <c r="BP43" s="58"/>
      <c r="BQ43" s="58"/>
      <c r="BR43" s="58"/>
      <c r="BS43" s="58"/>
      <c r="BT43" s="58"/>
      <c r="BU43" s="58"/>
      <c r="BV43" s="58"/>
      <c r="BW43" s="58"/>
      <c r="BX43" s="58"/>
      <c r="BY43" s="58"/>
      <c r="BZ43" s="58"/>
      <c r="CA43" s="58"/>
      <c r="CB43" s="58"/>
      <c r="CC43" s="58"/>
      <c r="CD43" s="58"/>
      <c r="CE43" s="58"/>
      <c r="CF43" s="58"/>
      <c r="CG43" s="58"/>
      <c r="CH43" s="58"/>
      <c r="CI43" s="58"/>
      <c r="CJ43" s="58"/>
      <c r="CK43" s="58"/>
      <c r="CL43" s="58"/>
      <c r="CM43" s="58"/>
      <c r="CN43" s="58"/>
      <c r="CO43" s="58"/>
      <c r="CP43" s="58"/>
      <c r="CQ43" s="58"/>
      <c r="CR43" s="58"/>
      <c r="CS43" s="58"/>
      <c r="CT43" s="58"/>
      <c r="CU43" s="58"/>
      <c r="CV43" s="58"/>
      <c r="CW43" s="58"/>
      <c r="CX43" s="58"/>
      <c r="CY43" s="58"/>
      <c r="CZ43" s="58"/>
      <c r="DA43" s="58"/>
      <c r="DB43" s="58"/>
      <c r="DC43" s="58"/>
      <c r="DD43" s="58"/>
      <c r="DE43" s="58"/>
      <c r="DF43" s="58"/>
      <c r="DG43" s="58"/>
      <c r="DH43" s="58"/>
      <c r="DI43" s="58"/>
      <c r="DJ43" s="58"/>
      <c r="DK43" s="58"/>
      <c r="DL43" s="58"/>
      <c r="DM43" s="58"/>
      <c r="DN43" s="58"/>
      <c r="DO43" s="58"/>
      <c r="DP43" s="58"/>
      <c r="DQ43" s="58"/>
      <c r="DR43" s="58"/>
      <c r="DS43" s="58"/>
      <c r="DT43" s="58"/>
      <c r="DU43" s="58"/>
      <c r="DV43" s="58"/>
      <c r="DW43" s="58"/>
      <c r="DX43" s="58"/>
      <c r="DY43" s="58"/>
      <c r="DZ43" s="58"/>
      <c r="EA43" s="58"/>
    </row>
    <row r="44" spans="1:131" ht="15.6">
      <c r="A44" s="170" t="s">
        <v>70</v>
      </c>
      <c r="B44" s="173">
        <f>NPV(B43,B42:F42)</f>
        <v>1037859.943462929</v>
      </c>
      <c r="C44" s="167"/>
      <c r="D44" s="167"/>
      <c r="E44" s="218"/>
      <c r="F44" s="218"/>
      <c r="G44" s="219"/>
      <c r="H44" s="219"/>
      <c r="I44" s="219"/>
      <c r="J44" s="219"/>
      <c r="K44" s="58"/>
      <c r="L44" s="58"/>
      <c r="BJ44" s="58"/>
      <c r="BK44" s="58"/>
      <c r="BL44" s="58"/>
      <c r="BM44" s="58"/>
      <c r="BN44" s="58"/>
      <c r="BO44" s="58"/>
      <c r="BP44" s="58"/>
      <c r="BQ44" s="58"/>
      <c r="BR44" s="58"/>
      <c r="BS44" s="58"/>
      <c r="BT44" s="58"/>
      <c r="BU44" s="58"/>
      <c r="BV44" s="58"/>
      <c r="BW44" s="58"/>
      <c r="BX44" s="58"/>
      <c r="BY44" s="58"/>
      <c r="BZ44" s="58"/>
      <c r="CA44" s="58"/>
      <c r="CB44" s="58"/>
      <c r="CC44" s="58"/>
      <c r="CD44" s="58"/>
      <c r="CE44" s="58"/>
      <c r="CF44" s="58"/>
      <c r="CG44" s="58"/>
      <c r="CH44" s="58"/>
      <c r="CI44" s="58"/>
      <c r="CJ44" s="58"/>
      <c r="CK44" s="58"/>
      <c r="CL44" s="58"/>
      <c r="CM44" s="58"/>
      <c r="CN44" s="58"/>
      <c r="CO44" s="58"/>
      <c r="CP44" s="58"/>
      <c r="CQ44" s="58"/>
      <c r="CR44" s="58"/>
      <c r="CS44" s="58"/>
      <c r="CT44" s="58"/>
      <c r="CU44" s="58"/>
      <c r="CV44" s="58"/>
      <c r="CW44" s="58"/>
      <c r="CX44" s="58"/>
      <c r="CY44" s="58"/>
      <c r="CZ44" s="58"/>
      <c r="DA44" s="58"/>
      <c r="DB44" s="58"/>
      <c r="DC44" s="58"/>
      <c r="DD44" s="58"/>
      <c r="DE44" s="58"/>
      <c r="DF44" s="58"/>
      <c r="DG44" s="58"/>
      <c r="DH44" s="58"/>
      <c r="DI44" s="58"/>
      <c r="DJ44" s="58"/>
      <c r="DK44" s="58"/>
      <c r="DL44" s="58"/>
      <c r="DM44" s="58"/>
      <c r="DN44" s="58"/>
      <c r="DO44" s="58"/>
      <c r="DP44" s="58"/>
      <c r="DQ44" s="58"/>
      <c r="DR44" s="58"/>
      <c r="DS44" s="58"/>
      <c r="DT44" s="58"/>
      <c r="DU44" s="58"/>
      <c r="DV44" s="58"/>
      <c r="DW44" s="58"/>
      <c r="DX44" s="58"/>
      <c r="DY44" s="58"/>
      <c r="DZ44" s="58"/>
      <c r="EA44" s="58"/>
    </row>
    <row r="45" spans="1:131" ht="15.6">
      <c r="A45" s="174" t="s">
        <v>193</v>
      </c>
      <c r="B45" s="176">
        <v>1128425.12181818</v>
      </c>
      <c r="C45" s="175" t="s">
        <v>199</v>
      </c>
      <c r="E45" s="168"/>
      <c r="F45" s="168"/>
      <c r="G45" s="1"/>
      <c r="BJ45" s="58"/>
      <c r="BK45" s="58"/>
      <c r="BL45" s="58"/>
      <c r="BM45" s="58"/>
      <c r="BN45" s="58"/>
      <c r="BO45" s="58"/>
      <c r="BP45" s="58"/>
      <c r="BQ45" s="58"/>
      <c r="BR45" s="58"/>
      <c r="BS45" s="58"/>
      <c r="BT45" s="58"/>
      <c r="BU45" s="58"/>
      <c r="BV45" s="58"/>
      <c r="BW45" s="58"/>
      <c r="BX45" s="58"/>
      <c r="BY45" s="58"/>
      <c r="BZ45" s="58"/>
      <c r="CA45" s="58"/>
      <c r="CB45" s="58"/>
      <c r="CC45" s="58"/>
      <c r="CD45" s="58"/>
      <c r="CE45" s="58"/>
      <c r="CF45" s="58"/>
      <c r="CG45" s="58"/>
      <c r="CH45" s="58"/>
      <c r="CI45" s="58"/>
      <c r="CJ45" s="58"/>
      <c r="CK45" s="58"/>
      <c r="CL45" s="58"/>
      <c r="CM45" s="58"/>
      <c r="CN45" s="58"/>
      <c r="CO45" s="58"/>
      <c r="CP45" s="58"/>
      <c r="CQ45" s="58"/>
      <c r="CR45" s="58"/>
      <c r="CS45" s="58"/>
      <c r="CT45" s="58"/>
      <c r="CU45" s="58"/>
      <c r="CV45" s="58"/>
      <c r="CW45" s="58"/>
      <c r="CX45" s="58"/>
      <c r="CY45" s="58"/>
      <c r="CZ45" s="58"/>
      <c r="DA45" s="58"/>
      <c r="DB45" s="58"/>
      <c r="DC45" s="58"/>
      <c r="DD45" s="58"/>
      <c r="DE45" s="58"/>
      <c r="DF45" s="58"/>
      <c r="DG45" s="58"/>
      <c r="DH45" s="58"/>
      <c r="DI45" s="58"/>
      <c r="DJ45" s="58"/>
      <c r="DK45" s="58"/>
      <c r="DL45" s="58"/>
      <c r="DM45" s="58"/>
      <c r="DN45" s="58"/>
      <c r="DO45" s="58"/>
      <c r="DP45" s="58"/>
      <c r="DQ45" s="58"/>
      <c r="DR45" s="58"/>
      <c r="DS45" s="58"/>
      <c r="DT45" s="58"/>
      <c r="DU45" s="58"/>
      <c r="DV45" s="58"/>
      <c r="DW45" s="58"/>
      <c r="DX45" s="58"/>
      <c r="DY45" s="58"/>
      <c r="DZ45" s="58"/>
      <c r="EA45" s="58"/>
    </row>
    <row r="46" spans="1:131" ht="15.6">
      <c r="A46" s="174" t="s">
        <v>205</v>
      </c>
      <c r="B46" s="217">
        <f>IRR(B42:F42)</f>
        <v>0.42368604379214414</v>
      </c>
      <c r="C46" s="175" t="s">
        <v>206</v>
      </c>
      <c r="E46" s="168"/>
      <c r="F46" s="168"/>
      <c r="BJ46" s="58"/>
      <c r="BK46" s="58"/>
      <c r="BL46" s="58"/>
      <c r="BM46" s="58"/>
      <c r="BN46" s="58"/>
      <c r="BO46" s="58"/>
      <c r="BP46" s="58"/>
      <c r="BQ46" s="58"/>
      <c r="BR46" s="58"/>
      <c r="BS46" s="58"/>
      <c r="BT46" s="58"/>
      <c r="BU46" s="58"/>
      <c r="BV46" s="58"/>
      <c r="BW46" s="58"/>
      <c r="BX46" s="58"/>
      <c r="BY46" s="58"/>
      <c r="BZ46" s="58"/>
      <c r="CA46" s="58"/>
      <c r="CB46" s="58"/>
      <c r="CC46" s="58"/>
      <c r="CD46" s="58"/>
      <c r="CE46" s="58"/>
      <c r="CF46" s="58"/>
      <c r="CG46" s="58"/>
      <c r="CH46" s="58"/>
      <c r="CI46" s="58"/>
      <c r="CJ46" s="58"/>
      <c r="CK46" s="58"/>
      <c r="CL46" s="58"/>
      <c r="CM46" s="58"/>
      <c r="CN46" s="58"/>
      <c r="CO46" s="58"/>
      <c r="CP46" s="58"/>
      <c r="CQ46" s="58"/>
      <c r="CR46" s="58"/>
      <c r="CS46" s="58"/>
      <c r="CT46" s="58"/>
      <c r="CU46" s="58"/>
      <c r="CV46" s="58"/>
      <c r="CW46" s="58"/>
      <c r="CX46" s="58"/>
      <c r="CY46" s="58"/>
      <c r="CZ46" s="58"/>
      <c r="DA46" s="58"/>
      <c r="DB46" s="58"/>
      <c r="DC46" s="58"/>
      <c r="DD46" s="58"/>
      <c r="DE46" s="58"/>
      <c r="DF46" s="58"/>
      <c r="DG46" s="58"/>
      <c r="DH46" s="58"/>
      <c r="DI46" s="58"/>
      <c r="DJ46" s="58"/>
      <c r="DK46" s="58"/>
      <c r="DL46" s="58"/>
      <c r="DM46" s="58"/>
      <c r="DN46" s="58"/>
      <c r="DO46" s="58"/>
      <c r="DP46" s="58"/>
      <c r="DQ46" s="58"/>
      <c r="DR46" s="58"/>
      <c r="DS46" s="58"/>
      <c r="DT46" s="58"/>
      <c r="DU46" s="58"/>
      <c r="DV46" s="58"/>
      <c r="DW46" s="58"/>
      <c r="DX46" s="58"/>
      <c r="DY46" s="58"/>
      <c r="DZ46" s="58"/>
      <c r="EA46" s="58"/>
    </row>
    <row r="47" spans="1:131" ht="15.6">
      <c r="A47" s="174" t="s">
        <v>207</v>
      </c>
      <c r="B47" s="220">
        <f>B44</f>
        <v>1037859.943462929</v>
      </c>
      <c r="D47" s="154"/>
      <c r="BJ47" s="58"/>
      <c r="BK47" s="58"/>
      <c r="BL47" s="58"/>
      <c r="BM47" s="58"/>
      <c r="BN47" s="58"/>
      <c r="BO47" s="58"/>
      <c r="BP47" s="58"/>
      <c r="BQ47" s="58"/>
      <c r="BR47" s="58"/>
      <c r="BS47" s="58"/>
      <c r="BT47" s="58"/>
      <c r="BU47" s="58"/>
      <c r="BV47" s="58"/>
      <c r="BW47" s="58"/>
      <c r="BX47" s="58"/>
      <c r="BY47" s="58"/>
      <c r="BZ47" s="58"/>
      <c r="CA47" s="58"/>
      <c r="CB47" s="58"/>
      <c r="CC47" s="58"/>
      <c r="CD47" s="58"/>
      <c r="CE47" s="58"/>
      <c r="CF47" s="58"/>
      <c r="CG47" s="58"/>
      <c r="CH47" s="58"/>
      <c r="CI47" s="58"/>
      <c r="CJ47" s="58"/>
      <c r="CK47" s="58"/>
      <c r="CL47" s="58"/>
      <c r="CM47" s="58"/>
      <c r="CN47" s="58"/>
      <c r="CO47" s="58"/>
      <c r="CP47" s="58"/>
      <c r="CQ47" s="58"/>
      <c r="CR47" s="58"/>
      <c r="CS47" s="58"/>
      <c r="CT47" s="58"/>
      <c r="CU47" s="58"/>
      <c r="CV47" s="58"/>
      <c r="CW47" s="58"/>
      <c r="CX47" s="58"/>
      <c r="CY47" s="58"/>
      <c r="CZ47" s="58"/>
      <c r="DA47" s="58"/>
      <c r="DB47" s="58"/>
      <c r="DC47" s="58"/>
      <c r="DD47" s="58"/>
      <c r="DE47" s="58"/>
      <c r="DF47" s="58"/>
      <c r="DG47" s="58"/>
    </row>
    <row r="48" spans="1:131" ht="15.6">
      <c r="A48" s="174" t="s">
        <v>208</v>
      </c>
      <c r="B48" s="221">
        <f>B47+B45</f>
        <v>2166285.065281109</v>
      </c>
      <c r="BJ48" s="58"/>
      <c r="BK48" s="58"/>
      <c r="BL48" s="58"/>
      <c r="BM48" s="58"/>
      <c r="BN48" s="58"/>
      <c r="BO48" s="58"/>
      <c r="BP48" s="58"/>
      <c r="BQ48" s="58"/>
      <c r="BR48" s="58"/>
      <c r="BS48" s="58"/>
      <c r="BT48" s="58"/>
      <c r="BU48" s="58"/>
      <c r="BV48" s="58"/>
      <c r="BW48" s="58"/>
      <c r="BX48" s="58"/>
      <c r="BY48" s="58"/>
      <c r="BZ48" s="58"/>
      <c r="CA48" s="58"/>
      <c r="CB48" s="58"/>
      <c r="CC48" s="58"/>
      <c r="CD48" s="58"/>
      <c r="CE48" s="58"/>
      <c r="CF48" s="58"/>
      <c r="CG48" s="58"/>
      <c r="CH48" s="58"/>
      <c r="CI48" s="58"/>
      <c r="CJ48" s="58"/>
      <c r="CK48" s="58"/>
      <c r="CL48" s="58"/>
      <c r="CM48" s="58"/>
      <c r="CN48" s="58"/>
      <c r="CO48" s="58"/>
      <c r="CP48" s="58"/>
      <c r="CQ48" s="58"/>
      <c r="CR48" s="58"/>
      <c r="CS48" s="58"/>
      <c r="CT48" s="58"/>
      <c r="CU48" s="58"/>
      <c r="CV48" s="58"/>
      <c r="CW48" s="58"/>
      <c r="CX48" s="58"/>
      <c r="CY48" s="58"/>
      <c r="CZ48" s="58"/>
      <c r="DA48" s="58"/>
      <c r="DB48" s="58"/>
      <c r="DC48" s="58"/>
      <c r="DD48" s="58"/>
      <c r="DE48" s="58"/>
      <c r="DF48" s="58"/>
      <c r="DG48" s="58"/>
    </row>
    <row r="49" spans="1:111" ht="15.6">
      <c r="A49" s="174" t="s">
        <v>209</v>
      </c>
      <c r="B49" s="222">
        <f>B45/B48</f>
        <v>0.52090333811711409</v>
      </c>
      <c r="BJ49" s="58"/>
      <c r="BK49" s="58"/>
      <c r="BL49" s="58"/>
      <c r="BM49" s="58"/>
      <c r="BN49" s="58"/>
      <c r="BO49" s="58"/>
      <c r="BP49" s="58"/>
      <c r="BQ49" s="58"/>
      <c r="BR49" s="58"/>
      <c r="BS49" s="58"/>
      <c r="BT49" s="58"/>
      <c r="BU49" s="58"/>
      <c r="BV49" s="58"/>
      <c r="BW49" s="58"/>
      <c r="BX49" s="58"/>
      <c r="BY49" s="58"/>
      <c r="BZ49" s="58"/>
      <c r="CA49" s="58"/>
      <c r="CB49" s="58"/>
      <c r="CC49" s="58"/>
      <c r="CD49" s="58"/>
      <c r="CE49" s="58"/>
      <c r="CF49" s="58"/>
      <c r="CG49" s="58"/>
      <c r="CH49" s="58"/>
      <c r="CI49" s="58"/>
      <c r="CJ49" s="58"/>
      <c r="CK49" s="58"/>
      <c r="CL49" s="58"/>
      <c r="CM49" s="58"/>
      <c r="CN49" s="58"/>
      <c r="CO49" s="58"/>
      <c r="CP49" s="58"/>
      <c r="CQ49" s="58"/>
      <c r="CR49" s="58"/>
      <c r="CS49" s="58"/>
      <c r="CT49" s="58"/>
      <c r="CU49" s="58"/>
      <c r="CV49" s="58"/>
      <c r="CW49" s="58"/>
      <c r="CX49" s="58"/>
      <c r="CY49" s="58"/>
      <c r="CZ49" s="58"/>
      <c r="DA49" s="58"/>
      <c r="DB49" s="58"/>
      <c r="DC49" s="58"/>
      <c r="DD49" s="58"/>
      <c r="DE49" s="58"/>
      <c r="DF49" s="58"/>
      <c r="DG49" s="58"/>
    </row>
    <row r="50" spans="1:111">
      <c r="BJ50" s="58"/>
      <c r="BK50" s="58"/>
      <c r="BL50" s="58"/>
      <c r="BM50" s="58"/>
      <c r="BN50" s="58"/>
      <c r="BO50" s="58"/>
      <c r="BP50" s="58"/>
      <c r="BQ50" s="58"/>
      <c r="BR50" s="58"/>
      <c r="BS50" s="58"/>
      <c r="BT50" s="58"/>
      <c r="BU50" s="58"/>
      <c r="BV50" s="58"/>
      <c r="BW50" s="58"/>
      <c r="BX50" s="58"/>
      <c r="BY50" s="58"/>
      <c r="BZ50" s="58"/>
      <c r="CA50" s="58"/>
      <c r="CB50" s="58"/>
      <c r="CC50" s="58"/>
      <c r="CD50" s="58"/>
      <c r="CE50" s="58"/>
      <c r="CF50" s="58"/>
      <c r="CG50" s="58"/>
      <c r="CH50" s="58"/>
      <c r="CI50" s="58"/>
      <c r="CJ50" s="58"/>
      <c r="CK50" s="58"/>
      <c r="CL50" s="58"/>
      <c r="CM50" s="58"/>
      <c r="CN50" s="58"/>
      <c r="CO50" s="58"/>
      <c r="CP50" s="58"/>
      <c r="CQ50" s="58"/>
      <c r="CR50" s="58"/>
      <c r="CS50" s="58"/>
      <c r="CT50" s="58"/>
      <c r="CU50" s="58"/>
      <c r="CV50" s="58"/>
      <c r="CW50" s="58"/>
      <c r="CX50" s="58"/>
      <c r="CY50" s="58"/>
      <c r="CZ50" s="58"/>
      <c r="DA50" s="58"/>
      <c r="DB50" s="58"/>
      <c r="DC50" s="58"/>
      <c r="DD50" s="58"/>
      <c r="DE50" s="58"/>
      <c r="DF50" s="58"/>
      <c r="DG50" s="58"/>
    </row>
    <row r="51" spans="1:111">
      <c r="BJ51" s="58"/>
      <c r="BK51" s="58"/>
      <c r="BL51" s="58"/>
      <c r="BM51" s="58"/>
      <c r="BN51" s="58"/>
      <c r="BO51" s="58"/>
      <c r="BP51" s="58"/>
      <c r="BQ51" s="58"/>
      <c r="BR51" s="58"/>
      <c r="BS51" s="58"/>
      <c r="BT51" s="58"/>
      <c r="BU51" s="58"/>
      <c r="BV51" s="58"/>
      <c r="BW51" s="58"/>
      <c r="BX51" s="58"/>
      <c r="BY51" s="58"/>
      <c r="BZ51" s="58"/>
      <c r="CA51" s="58"/>
      <c r="CB51" s="58"/>
      <c r="CC51" s="58"/>
      <c r="CD51" s="58"/>
      <c r="CE51" s="58"/>
      <c r="CF51" s="58"/>
      <c r="CG51" s="58"/>
      <c r="CH51" s="58"/>
      <c r="CI51" s="58"/>
      <c r="CJ51" s="58"/>
      <c r="CK51" s="58"/>
      <c r="CL51" s="58"/>
      <c r="CM51" s="58"/>
      <c r="CN51" s="58"/>
      <c r="CO51" s="58"/>
      <c r="CP51" s="58"/>
      <c r="CQ51" s="58"/>
      <c r="CR51" s="58"/>
      <c r="CS51" s="58"/>
      <c r="CT51" s="58"/>
      <c r="CU51" s="58"/>
      <c r="CV51" s="58"/>
      <c r="CW51" s="58"/>
      <c r="CX51" s="58"/>
      <c r="CY51" s="58"/>
      <c r="CZ51" s="58"/>
      <c r="DA51" s="58"/>
      <c r="DB51" s="58"/>
      <c r="DC51" s="58"/>
      <c r="DD51" s="58"/>
      <c r="DE51" s="58"/>
      <c r="DF51" s="58"/>
      <c r="DG51" s="58"/>
    </row>
    <row r="52" spans="1:111">
      <c r="BJ52" s="58"/>
      <c r="BK52" s="58"/>
      <c r="BL52" s="58"/>
      <c r="BM52" s="58"/>
      <c r="BN52" s="58"/>
      <c r="BO52" s="58"/>
      <c r="BP52" s="58"/>
      <c r="BQ52" s="58"/>
      <c r="BR52" s="58"/>
      <c r="BS52" s="58"/>
      <c r="BT52" s="58"/>
      <c r="BU52" s="58"/>
      <c r="BV52" s="58"/>
      <c r="BW52" s="58"/>
      <c r="BX52" s="58"/>
      <c r="BY52" s="58"/>
      <c r="BZ52" s="58"/>
      <c r="CA52" s="58"/>
      <c r="CB52" s="58"/>
      <c r="CC52" s="58"/>
      <c r="CD52" s="58"/>
      <c r="CE52" s="58"/>
      <c r="CF52" s="58"/>
      <c r="CG52" s="58"/>
      <c r="CH52" s="58"/>
      <c r="CI52" s="58"/>
      <c r="CJ52" s="58"/>
      <c r="CK52" s="58"/>
      <c r="CL52" s="58"/>
      <c r="CM52" s="58"/>
      <c r="CN52" s="58"/>
      <c r="CO52" s="58"/>
      <c r="CP52" s="58"/>
      <c r="CQ52" s="58"/>
      <c r="CR52" s="58"/>
      <c r="CS52" s="58"/>
      <c r="CT52" s="58"/>
      <c r="CU52" s="58"/>
      <c r="CV52" s="58"/>
      <c r="CW52" s="58"/>
      <c r="CX52" s="58"/>
      <c r="CY52" s="58"/>
      <c r="CZ52" s="58"/>
      <c r="DA52" s="58"/>
      <c r="DB52" s="58"/>
      <c r="DC52" s="58"/>
      <c r="DD52" s="58"/>
      <c r="DE52" s="58"/>
      <c r="DF52" s="58"/>
      <c r="DG52" s="58"/>
    </row>
    <row r="53" spans="1:111">
      <c r="BJ53" s="58"/>
      <c r="BK53" s="58"/>
      <c r="BL53" s="58"/>
      <c r="BM53" s="58"/>
      <c r="BN53" s="58"/>
      <c r="BO53" s="58"/>
      <c r="BP53" s="58"/>
      <c r="BQ53" s="58"/>
      <c r="BR53" s="58"/>
      <c r="BS53" s="58"/>
      <c r="BT53" s="58"/>
      <c r="BU53" s="58"/>
      <c r="BV53" s="58"/>
      <c r="BW53" s="58"/>
      <c r="BX53" s="58"/>
      <c r="BY53" s="58"/>
      <c r="BZ53" s="58"/>
      <c r="CA53" s="58"/>
      <c r="CB53" s="58"/>
      <c r="CC53" s="58"/>
      <c r="CD53" s="58"/>
      <c r="CE53" s="58"/>
      <c r="CF53" s="58"/>
      <c r="CG53" s="58"/>
      <c r="CH53" s="58"/>
      <c r="CI53" s="58"/>
      <c r="CJ53" s="58"/>
      <c r="CK53" s="58"/>
      <c r="CL53" s="58"/>
      <c r="CM53" s="58"/>
      <c r="CN53" s="58"/>
      <c r="CO53" s="58"/>
      <c r="CP53" s="58"/>
      <c r="CQ53" s="58"/>
      <c r="CR53" s="58"/>
      <c r="CS53" s="58"/>
      <c r="CT53" s="58"/>
      <c r="CU53" s="58"/>
      <c r="CV53" s="58"/>
      <c r="CW53" s="58"/>
      <c r="CX53" s="58"/>
      <c r="CY53" s="58"/>
      <c r="CZ53" s="58"/>
      <c r="DA53" s="58"/>
      <c r="DB53" s="58"/>
      <c r="DC53" s="58"/>
      <c r="DD53" s="58"/>
      <c r="DE53" s="58"/>
      <c r="DF53" s="58"/>
      <c r="DG53" s="58"/>
    </row>
    <row r="54" spans="1:111">
      <c r="BJ54" s="58"/>
      <c r="BK54" s="58"/>
      <c r="BL54" s="58"/>
      <c r="BM54" s="58"/>
      <c r="BN54" s="58"/>
      <c r="BO54" s="58"/>
      <c r="BP54" s="58"/>
      <c r="BQ54" s="58"/>
      <c r="BR54" s="58"/>
      <c r="BS54" s="58"/>
      <c r="BT54" s="58"/>
      <c r="BU54" s="58"/>
      <c r="BV54" s="58"/>
      <c r="BW54" s="58"/>
      <c r="BX54" s="58"/>
      <c r="BY54" s="58"/>
      <c r="BZ54" s="58"/>
      <c r="CA54" s="58"/>
      <c r="CB54" s="58"/>
      <c r="CC54" s="58"/>
      <c r="CD54" s="58"/>
      <c r="CE54" s="58"/>
      <c r="CF54" s="58"/>
      <c r="CG54" s="58"/>
      <c r="CH54" s="58"/>
      <c r="CI54" s="58"/>
      <c r="CJ54" s="58"/>
      <c r="CK54" s="58"/>
      <c r="CL54" s="58"/>
      <c r="CM54" s="58"/>
      <c r="CN54" s="58"/>
      <c r="CO54" s="58"/>
      <c r="CP54" s="58"/>
      <c r="CQ54" s="58"/>
      <c r="CR54" s="58"/>
      <c r="CS54" s="58"/>
      <c r="CT54" s="58"/>
      <c r="CU54" s="58"/>
      <c r="CV54" s="58"/>
      <c r="CW54" s="58"/>
      <c r="CX54" s="58"/>
      <c r="CY54" s="58"/>
      <c r="CZ54" s="58"/>
      <c r="DA54" s="58"/>
      <c r="DB54" s="58"/>
      <c r="DC54" s="58"/>
      <c r="DD54" s="58"/>
      <c r="DE54" s="58"/>
      <c r="DF54" s="58"/>
      <c r="DG54" s="58"/>
    </row>
    <row r="55" spans="1:111">
      <c r="BJ55" s="58"/>
      <c r="BK55" s="58"/>
      <c r="BL55" s="58"/>
      <c r="BM55" s="58"/>
      <c r="BN55" s="58"/>
      <c r="BO55" s="58"/>
      <c r="BP55" s="58"/>
      <c r="BQ55" s="58"/>
      <c r="BR55" s="58"/>
      <c r="BS55" s="58"/>
      <c r="BT55" s="58"/>
      <c r="BU55" s="58"/>
      <c r="BV55" s="58"/>
      <c r="BW55" s="58"/>
      <c r="BX55" s="58"/>
      <c r="BY55" s="58"/>
      <c r="BZ55" s="58"/>
      <c r="CA55" s="58"/>
      <c r="CB55" s="58"/>
      <c r="CC55" s="58"/>
      <c r="CD55" s="58"/>
      <c r="CE55" s="58"/>
      <c r="CF55" s="58"/>
      <c r="CG55" s="58"/>
      <c r="CH55" s="58"/>
      <c r="CI55" s="58"/>
      <c r="CJ55" s="58"/>
      <c r="CK55" s="58"/>
      <c r="CL55" s="58"/>
      <c r="CM55" s="58"/>
      <c r="CN55" s="58"/>
      <c r="CO55" s="58"/>
      <c r="CP55" s="58"/>
      <c r="CQ55" s="58"/>
      <c r="CR55" s="58"/>
      <c r="CS55" s="58"/>
      <c r="CT55" s="58"/>
      <c r="CU55" s="58"/>
      <c r="CV55" s="58"/>
      <c r="CW55" s="58"/>
      <c r="CX55" s="58"/>
      <c r="CY55" s="58"/>
      <c r="CZ55" s="58"/>
      <c r="DA55" s="58"/>
      <c r="DB55" s="58"/>
      <c r="DC55" s="58"/>
      <c r="DD55" s="58"/>
      <c r="DE55" s="58"/>
      <c r="DF55" s="58"/>
      <c r="DG55" s="58"/>
    </row>
    <row r="56" spans="1:111">
      <c r="BJ56" s="58"/>
      <c r="BK56" s="58"/>
      <c r="BL56" s="58"/>
      <c r="BM56" s="58"/>
      <c r="BN56" s="58"/>
      <c r="BO56" s="58"/>
      <c r="BP56" s="58"/>
      <c r="BQ56" s="58"/>
      <c r="BR56" s="58"/>
      <c r="BS56" s="58"/>
      <c r="BT56" s="58"/>
      <c r="BU56" s="58"/>
      <c r="BV56" s="58"/>
      <c r="BW56" s="58"/>
      <c r="BX56" s="58"/>
      <c r="BY56" s="58"/>
      <c r="BZ56" s="58"/>
      <c r="CA56" s="58"/>
      <c r="CB56" s="58"/>
      <c r="CC56" s="58"/>
      <c r="CD56" s="58"/>
      <c r="CE56" s="58"/>
      <c r="CF56" s="58"/>
      <c r="CG56" s="58"/>
      <c r="CH56" s="58"/>
      <c r="CI56" s="58"/>
      <c r="CJ56" s="58"/>
      <c r="CK56" s="58"/>
      <c r="CL56" s="58"/>
      <c r="CM56" s="58"/>
      <c r="CN56" s="58"/>
      <c r="CO56" s="58"/>
      <c r="CP56" s="58"/>
      <c r="CQ56" s="58"/>
      <c r="CR56" s="58"/>
      <c r="CS56" s="58"/>
      <c r="CT56" s="58"/>
      <c r="CU56" s="58"/>
      <c r="CV56" s="58"/>
      <c r="CW56" s="58"/>
      <c r="CX56" s="58"/>
      <c r="CY56" s="58"/>
      <c r="CZ56" s="58"/>
      <c r="DA56" s="58"/>
      <c r="DB56" s="58"/>
      <c r="DC56" s="58"/>
      <c r="DD56" s="58"/>
      <c r="DE56" s="58"/>
      <c r="DF56" s="58"/>
      <c r="DG56" s="58"/>
    </row>
    <row r="57" spans="1:111">
      <c r="BJ57" s="58"/>
      <c r="BK57" s="58"/>
      <c r="BL57" s="58"/>
      <c r="BM57" s="58"/>
      <c r="BN57" s="58"/>
      <c r="BO57" s="58"/>
      <c r="BP57" s="58"/>
      <c r="BQ57" s="58"/>
      <c r="BR57" s="58"/>
      <c r="BS57" s="58"/>
      <c r="BT57" s="58"/>
      <c r="BU57" s="58"/>
      <c r="BV57" s="58"/>
      <c r="BW57" s="58"/>
      <c r="BX57" s="58"/>
      <c r="BY57" s="58"/>
      <c r="BZ57" s="58"/>
      <c r="CA57" s="58"/>
      <c r="CB57" s="58"/>
      <c r="CC57" s="58"/>
      <c r="CD57" s="58"/>
      <c r="CE57" s="58"/>
      <c r="CF57" s="58"/>
      <c r="CG57" s="58"/>
      <c r="CH57" s="58"/>
      <c r="CI57" s="58"/>
      <c r="CJ57" s="58"/>
      <c r="CK57" s="58"/>
      <c r="CL57" s="58"/>
      <c r="CM57" s="58"/>
      <c r="CN57" s="58"/>
      <c r="CO57" s="58"/>
      <c r="CP57" s="58"/>
      <c r="CQ57" s="58"/>
      <c r="CR57" s="58"/>
      <c r="CS57" s="58"/>
      <c r="CT57" s="58"/>
      <c r="CU57" s="58"/>
      <c r="CV57" s="58"/>
      <c r="CW57" s="58"/>
      <c r="CX57" s="58"/>
      <c r="CY57" s="58"/>
      <c r="CZ57" s="58"/>
      <c r="DA57" s="58"/>
      <c r="DB57" s="58"/>
      <c r="DC57" s="58"/>
      <c r="DD57" s="58"/>
      <c r="DE57" s="58"/>
      <c r="DF57" s="58"/>
      <c r="DG57" s="58"/>
    </row>
    <row r="58" spans="1:111">
      <c r="BJ58" s="58"/>
      <c r="BK58" s="58"/>
      <c r="BL58" s="58"/>
      <c r="BM58" s="58"/>
      <c r="BN58" s="58"/>
      <c r="BO58" s="58"/>
      <c r="BP58" s="58"/>
      <c r="BQ58" s="58"/>
      <c r="BR58" s="58"/>
      <c r="BS58" s="58"/>
      <c r="BT58" s="58"/>
      <c r="BU58" s="58"/>
      <c r="BV58" s="58"/>
      <c r="BW58" s="58"/>
      <c r="BX58" s="58"/>
      <c r="BY58" s="58"/>
      <c r="BZ58" s="58"/>
      <c r="CA58" s="58"/>
      <c r="CB58" s="58"/>
      <c r="CC58" s="58"/>
      <c r="CD58" s="58"/>
      <c r="CE58" s="58"/>
      <c r="CF58" s="58"/>
      <c r="CG58" s="58"/>
      <c r="CH58" s="58"/>
      <c r="CI58" s="58"/>
      <c r="CJ58" s="58"/>
      <c r="CK58" s="58"/>
      <c r="CL58" s="58"/>
      <c r="CM58" s="58"/>
      <c r="CN58" s="58"/>
      <c r="CO58" s="58"/>
      <c r="CP58" s="58"/>
      <c r="CQ58" s="58"/>
      <c r="CR58" s="58"/>
      <c r="CS58" s="58"/>
      <c r="CT58" s="58"/>
      <c r="CU58" s="58"/>
      <c r="CV58" s="58"/>
      <c r="CW58" s="58"/>
      <c r="CX58" s="58"/>
      <c r="CY58" s="58"/>
      <c r="CZ58" s="58"/>
      <c r="DA58" s="58"/>
      <c r="DB58" s="58"/>
      <c r="DC58" s="58"/>
      <c r="DD58" s="58"/>
      <c r="DE58" s="58"/>
      <c r="DF58" s="58"/>
      <c r="DG58" s="58"/>
    </row>
    <row r="59" spans="1:111">
      <c r="BJ59" s="58"/>
      <c r="BK59" s="58"/>
      <c r="BL59" s="58"/>
      <c r="BM59" s="58"/>
      <c r="BN59" s="58"/>
      <c r="BO59" s="58"/>
      <c r="BP59" s="58"/>
      <c r="BQ59" s="58"/>
      <c r="BR59" s="58"/>
      <c r="BS59" s="58"/>
      <c r="BT59" s="58"/>
      <c r="BU59" s="58"/>
      <c r="BV59" s="58"/>
      <c r="BW59" s="58"/>
      <c r="BX59" s="58"/>
      <c r="BY59" s="58"/>
      <c r="BZ59" s="58"/>
      <c r="CA59" s="58"/>
      <c r="CB59" s="58"/>
      <c r="CC59" s="58"/>
      <c r="CD59" s="58"/>
      <c r="CE59" s="58"/>
      <c r="CF59" s="58"/>
      <c r="CG59" s="58"/>
      <c r="CH59" s="58"/>
      <c r="CI59" s="58"/>
      <c r="CJ59" s="58"/>
      <c r="CK59" s="58"/>
      <c r="CL59" s="58"/>
      <c r="CM59" s="58"/>
      <c r="CN59" s="58"/>
      <c r="CO59" s="58"/>
      <c r="CP59" s="58"/>
      <c r="CQ59" s="58"/>
      <c r="CR59" s="58"/>
      <c r="CS59" s="58"/>
      <c r="CT59" s="58"/>
      <c r="CU59" s="58"/>
      <c r="CV59" s="58"/>
      <c r="CW59" s="58"/>
      <c r="CX59" s="58"/>
      <c r="CY59" s="58"/>
      <c r="CZ59" s="58"/>
      <c r="DA59" s="58"/>
      <c r="DB59" s="58"/>
      <c r="DC59" s="58"/>
      <c r="DD59" s="58"/>
      <c r="DE59" s="58"/>
      <c r="DF59" s="58"/>
      <c r="DG59" s="58"/>
    </row>
    <row r="60" spans="1:111">
      <c r="BJ60" s="58"/>
      <c r="BK60" s="58"/>
      <c r="BL60" s="58"/>
      <c r="BM60" s="58"/>
      <c r="BN60" s="58"/>
      <c r="BO60" s="58"/>
      <c r="BP60" s="58"/>
      <c r="BQ60" s="58"/>
      <c r="BR60" s="58"/>
      <c r="BS60" s="58"/>
      <c r="BT60" s="58"/>
      <c r="BU60" s="58"/>
      <c r="BV60" s="58"/>
      <c r="BW60" s="58"/>
      <c r="BX60" s="58"/>
      <c r="BY60" s="58"/>
      <c r="BZ60" s="58"/>
      <c r="CA60" s="58"/>
      <c r="CB60" s="58"/>
      <c r="CC60" s="58"/>
      <c r="CD60" s="58"/>
      <c r="CE60" s="58"/>
      <c r="CF60" s="58"/>
      <c r="CG60" s="58"/>
      <c r="CH60" s="58"/>
      <c r="CI60" s="58"/>
      <c r="CJ60" s="58"/>
      <c r="CK60" s="58"/>
      <c r="CL60" s="58"/>
      <c r="CM60" s="58"/>
      <c r="CN60" s="58"/>
      <c r="CO60" s="58"/>
      <c r="CP60" s="58"/>
      <c r="CQ60" s="58"/>
      <c r="CR60" s="58"/>
      <c r="CS60" s="58"/>
      <c r="CT60" s="58"/>
      <c r="CU60" s="58"/>
      <c r="CV60" s="58"/>
      <c r="CW60" s="58"/>
      <c r="CX60" s="58"/>
      <c r="CY60" s="58"/>
      <c r="CZ60" s="58"/>
      <c r="DA60" s="58"/>
      <c r="DB60" s="58"/>
      <c r="DC60" s="58"/>
      <c r="DD60" s="58"/>
      <c r="DE60" s="58"/>
      <c r="DF60" s="58"/>
      <c r="DG60" s="58"/>
    </row>
    <row r="61" spans="1:111">
      <c r="BJ61" s="58"/>
      <c r="BK61" s="58"/>
      <c r="BL61" s="58"/>
      <c r="BM61" s="58"/>
      <c r="BN61" s="58"/>
      <c r="BO61" s="58"/>
      <c r="BP61" s="58"/>
      <c r="BQ61" s="58"/>
      <c r="BR61" s="58"/>
      <c r="BS61" s="58"/>
      <c r="BT61" s="58"/>
      <c r="BU61" s="58"/>
      <c r="BV61" s="58"/>
      <c r="BW61" s="58"/>
      <c r="BX61" s="58"/>
      <c r="BY61" s="58"/>
      <c r="BZ61" s="58"/>
      <c r="CA61" s="58"/>
      <c r="CB61" s="58"/>
      <c r="CC61" s="58"/>
      <c r="CD61" s="58"/>
      <c r="CE61" s="58"/>
      <c r="CF61" s="58"/>
      <c r="CG61" s="58"/>
      <c r="CH61" s="58"/>
      <c r="CI61" s="58"/>
      <c r="CJ61" s="58"/>
      <c r="CK61" s="58"/>
      <c r="CL61" s="58"/>
      <c r="CM61" s="58"/>
      <c r="CN61" s="58"/>
      <c r="CO61" s="58"/>
      <c r="CP61" s="58"/>
      <c r="CQ61" s="58"/>
      <c r="CR61" s="58"/>
      <c r="CS61" s="58"/>
      <c r="CT61" s="58"/>
      <c r="CU61" s="58"/>
      <c r="CV61" s="58"/>
      <c r="CW61" s="58"/>
      <c r="CX61" s="58"/>
      <c r="CY61" s="58"/>
      <c r="CZ61" s="58"/>
      <c r="DA61" s="58"/>
      <c r="DB61" s="58"/>
      <c r="DC61" s="58"/>
      <c r="DD61" s="58"/>
      <c r="DE61" s="58"/>
      <c r="DF61" s="58"/>
      <c r="DG61" s="58"/>
    </row>
    <row r="62" spans="1:111">
      <c r="BJ62" s="58"/>
      <c r="BK62" s="58"/>
      <c r="BL62" s="58"/>
      <c r="BM62" s="58"/>
      <c r="BN62" s="58"/>
      <c r="BO62" s="58"/>
      <c r="BP62" s="58"/>
      <c r="BQ62" s="58"/>
      <c r="BR62" s="58"/>
      <c r="BS62" s="58"/>
      <c r="BT62" s="58"/>
      <c r="BU62" s="58"/>
      <c r="BV62" s="58"/>
      <c r="BW62" s="58"/>
      <c r="BX62" s="58"/>
      <c r="BY62" s="58"/>
      <c r="BZ62" s="58"/>
      <c r="CA62" s="58"/>
      <c r="CB62" s="58"/>
      <c r="CC62" s="58"/>
      <c r="CD62" s="58"/>
      <c r="CE62" s="58"/>
      <c r="CF62" s="58"/>
      <c r="CG62" s="58"/>
      <c r="CH62" s="58"/>
      <c r="CI62" s="58"/>
      <c r="CJ62" s="58"/>
      <c r="CK62" s="58"/>
      <c r="CL62" s="58"/>
      <c r="CM62" s="58"/>
      <c r="CN62" s="58"/>
      <c r="CO62" s="58"/>
      <c r="CP62" s="58"/>
      <c r="CQ62" s="58"/>
      <c r="CR62" s="58"/>
      <c r="CS62" s="58"/>
      <c r="CT62" s="58"/>
      <c r="CU62" s="58"/>
      <c r="CV62" s="58"/>
      <c r="CW62" s="58"/>
      <c r="CX62" s="58"/>
      <c r="CY62" s="58"/>
      <c r="CZ62" s="58"/>
      <c r="DA62" s="58"/>
      <c r="DB62" s="58"/>
      <c r="DC62" s="58"/>
      <c r="DD62" s="58"/>
      <c r="DE62" s="58"/>
      <c r="DF62" s="58"/>
      <c r="DG62" s="58"/>
    </row>
    <row r="63" spans="1:111">
      <c r="BJ63" s="58"/>
      <c r="BK63" s="58"/>
      <c r="BL63" s="58"/>
      <c r="BM63" s="58"/>
      <c r="BN63" s="58"/>
      <c r="BO63" s="58"/>
      <c r="BP63" s="58"/>
      <c r="BQ63" s="58"/>
      <c r="BR63" s="58"/>
      <c r="BS63" s="58"/>
      <c r="BT63" s="58"/>
      <c r="BU63" s="58"/>
      <c r="BV63" s="58"/>
      <c r="BW63" s="58"/>
      <c r="BX63" s="58"/>
      <c r="BY63" s="58"/>
      <c r="BZ63" s="58"/>
      <c r="CA63" s="58"/>
      <c r="CB63" s="58"/>
      <c r="CC63" s="58"/>
      <c r="CD63" s="58"/>
      <c r="CE63" s="58"/>
      <c r="CF63" s="58"/>
      <c r="CG63" s="58"/>
      <c r="CH63" s="58"/>
      <c r="CI63" s="58"/>
      <c r="CJ63" s="58"/>
      <c r="CK63" s="58"/>
      <c r="CL63" s="58"/>
      <c r="CM63" s="58"/>
      <c r="CN63" s="58"/>
      <c r="CO63" s="58"/>
      <c r="CP63" s="58"/>
      <c r="CQ63" s="58"/>
      <c r="CR63" s="58"/>
      <c r="CS63" s="58"/>
      <c r="CT63" s="58"/>
      <c r="CU63" s="58"/>
      <c r="CV63" s="58"/>
      <c r="CW63" s="58"/>
      <c r="CX63" s="58"/>
      <c r="CY63" s="58"/>
      <c r="CZ63" s="58"/>
      <c r="DA63" s="58"/>
      <c r="DB63" s="58"/>
      <c r="DC63" s="58"/>
      <c r="DD63" s="58"/>
      <c r="DE63" s="58"/>
      <c r="DF63" s="58"/>
      <c r="DG63" s="58"/>
    </row>
    <row r="64" spans="1:111">
      <c r="BJ64" s="58"/>
      <c r="BK64" s="58"/>
      <c r="BL64" s="58"/>
      <c r="BM64" s="58"/>
      <c r="BN64" s="58"/>
      <c r="BO64" s="58"/>
      <c r="BP64" s="58"/>
      <c r="BQ64" s="58"/>
      <c r="BR64" s="58"/>
      <c r="BS64" s="58"/>
      <c r="BT64" s="58"/>
      <c r="BU64" s="58"/>
      <c r="BV64" s="58"/>
      <c r="BW64" s="58"/>
      <c r="BX64" s="58"/>
      <c r="BY64" s="58"/>
      <c r="BZ64" s="58"/>
      <c r="CA64" s="58"/>
      <c r="CB64" s="58"/>
      <c r="CC64" s="58"/>
      <c r="CD64" s="58"/>
      <c r="CE64" s="58"/>
      <c r="CF64" s="58"/>
      <c r="CG64" s="58"/>
      <c r="CH64" s="58"/>
      <c r="CI64" s="58"/>
      <c r="CJ64" s="58"/>
      <c r="CK64" s="58"/>
      <c r="CL64" s="58"/>
      <c r="CM64" s="58"/>
      <c r="CN64" s="58"/>
      <c r="CO64" s="58"/>
      <c r="CP64" s="58"/>
      <c r="CQ64" s="58"/>
      <c r="CR64" s="58"/>
      <c r="CS64" s="58"/>
      <c r="CT64" s="58"/>
      <c r="CU64" s="58"/>
      <c r="CV64" s="58"/>
      <c r="CW64" s="58"/>
      <c r="CX64" s="58"/>
      <c r="CY64" s="58"/>
      <c r="CZ64" s="58"/>
      <c r="DA64" s="58"/>
      <c r="DB64" s="58"/>
      <c r="DC64" s="58"/>
      <c r="DD64" s="58"/>
      <c r="DE64" s="58"/>
      <c r="DF64" s="58"/>
      <c r="DG64" s="58"/>
    </row>
    <row r="65" spans="62:111">
      <c r="BJ65" s="58"/>
      <c r="BK65" s="58"/>
      <c r="BL65" s="58"/>
      <c r="BM65" s="58"/>
      <c r="BN65" s="58"/>
      <c r="BO65" s="58"/>
      <c r="BP65" s="58"/>
      <c r="BQ65" s="58"/>
      <c r="BR65" s="58"/>
      <c r="BS65" s="58"/>
      <c r="BT65" s="58"/>
      <c r="BU65" s="58"/>
      <c r="BV65" s="58"/>
      <c r="BW65" s="58"/>
      <c r="BX65" s="58"/>
      <c r="BY65" s="58"/>
      <c r="BZ65" s="58"/>
      <c r="CA65" s="58"/>
      <c r="CB65" s="58"/>
      <c r="CC65" s="58"/>
      <c r="CD65" s="58"/>
      <c r="CE65" s="58"/>
      <c r="CF65" s="58"/>
      <c r="CG65" s="58"/>
      <c r="CH65" s="58"/>
      <c r="CI65" s="58"/>
      <c r="CJ65" s="58"/>
      <c r="CK65" s="58"/>
      <c r="CL65" s="58"/>
      <c r="CM65" s="58"/>
      <c r="CN65" s="58"/>
      <c r="CO65" s="58"/>
      <c r="CP65" s="58"/>
      <c r="CQ65" s="58"/>
      <c r="CR65" s="58"/>
      <c r="CS65" s="58"/>
      <c r="CT65" s="58"/>
      <c r="CU65" s="58"/>
      <c r="CV65" s="58"/>
      <c r="CW65" s="58"/>
      <c r="CX65" s="58"/>
      <c r="CY65" s="58"/>
      <c r="CZ65" s="58"/>
      <c r="DA65" s="58"/>
      <c r="DB65" s="58"/>
      <c r="DC65" s="58"/>
      <c r="DD65" s="58"/>
      <c r="DE65" s="58"/>
      <c r="DF65" s="58"/>
      <c r="DG65" s="58"/>
    </row>
    <row r="66" spans="62:111">
      <c r="BJ66" s="58"/>
      <c r="BK66" s="58"/>
      <c r="BL66" s="58"/>
      <c r="BM66" s="58"/>
      <c r="BN66" s="58"/>
      <c r="BO66" s="58"/>
      <c r="BP66" s="58"/>
      <c r="BQ66" s="58"/>
      <c r="BR66" s="58"/>
      <c r="BS66" s="58"/>
      <c r="BT66" s="58"/>
      <c r="BU66" s="58"/>
      <c r="BV66" s="58"/>
      <c r="BW66" s="58"/>
      <c r="BX66" s="58"/>
      <c r="BY66" s="58"/>
      <c r="BZ66" s="58"/>
      <c r="CA66" s="58"/>
      <c r="CB66" s="58"/>
      <c r="CC66" s="58"/>
      <c r="CD66" s="58"/>
      <c r="CE66" s="58"/>
      <c r="CF66" s="58"/>
      <c r="CG66" s="58"/>
      <c r="CH66" s="58"/>
      <c r="CI66" s="58"/>
      <c r="CJ66" s="58"/>
      <c r="CK66" s="58"/>
      <c r="CL66" s="58"/>
      <c r="CM66" s="58"/>
      <c r="CN66" s="58"/>
      <c r="CO66" s="58"/>
      <c r="CP66" s="58"/>
      <c r="CQ66" s="58"/>
      <c r="CR66" s="58"/>
      <c r="CS66" s="58"/>
      <c r="CT66" s="58"/>
      <c r="CU66" s="58"/>
      <c r="CV66" s="58"/>
      <c r="CW66" s="58"/>
      <c r="CX66" s="58"/>
      <c r="CY66" s="58"/>
      <c r="CZ66" s="58"/>
      <c r="DA66" s="58"/>
      <c r="DB66" s="58"/>
      <c r="DC66" s="58"/>
      <c r="DD66" s="58"/>
      <c r="DE66" s="58"/>
      <c r="DF66" s="58"/>
      <c r="DG66" s="58"/>
    </row>
    <row r="67" spans="62:111">
      <c r="BJ67" s="58"/>
      <c r="BK67" s="58"/>
      <c r="BL67" s="58"/>
      <c r="BM67" s="58"/>
      <c r="BN67" s="58"/>
      <c r="BO67" s="58"/>
      <c r="BP67" s="58"/>
      <c r="BQ67" s="58"/>
      <c r="BR67" s="58"/>
      <c r="BS67" s="58"/>
      <c r="BT67" s="58"/>
      <c r="BU67" s="58"/>
      <c r="BV67" s="58"/>
      <c r="BW67" s="58"/>
      <c r="BX67" s="58"/>
      <c r="BY67" s="58"/>
      <c r="BZ67" s="58"/>
      <c r="CA67" s="58"/>
      <c r="CB67" s="58"/>
      <c r="CC67" s="58"/>
      <c r="CD67" s="58"/>
      <c r="CE67" s="58"/>
      <c r="CF67" s="58"/>
      <c r="CG67" s="58"/>
      <c r="CH67" s="58"/>
      <c r="CI67" s="58"/>
      <c r="CJ67" s="58"/>
      <c r="CK67" s="58"/>
      <c r="CL67" s="58"/>
      <c r="CM67" s="58"/>
      <c r="CN67" s="58"/>
      <c r="CO67" s="58"/>
      <c r="CP67" s="58"/>
      <c r="CQ67" s="58"/>
      <c r="CR67" s="58"/>
      <c r="CS67" s="58"/>
      <c r="CT67" s="58"/>
      <c r="CU67" s="58"/>
      <c r="CV67" s="58"/>
      <c r="CW67" s="58"/>
      <c r="CX67" s="58"/>
      <c r="CY67" s="58"/>
      <c r="CZ67" s="58"/>
      <c r="DA67" s="58"/>
      <c r="DB67" s="58"/>
      <c r="DC67" s="58"/>
      <c r="DD67" s="58"/>
      <c r="DE67" s="58"/>
      <c r="DF67" s="58"/>
      <c r="DG67" s="58"/>
    </row>
    <row r="68" spans="62:111">
      <c r="BJ68" s="58"/>
      <c r="BK68" s="58"/>
      <c r="BL68" s="58"/>
      <c r="BM68" s="58"/>
      <c r="BN68" s="58"/>
      <c r="BO68" s="58"/>
      <c r="BP68" s="58"/>
      <c r="BQ68" s="58"/>
      <c r="BR68" s="58"/>
      <c r="BS68" s="58"/>
      <c r="BT68" s="58"/>
      <c r="BU68" s="58"/>
      <c r="BV68" s="58"/>
      <c r="BW68" s="58"/>
      <c r="BX68" s="58"/>
      <c r="BY68" s="58"/>
      <c r="BZ68" s="58"/>
      <c r="CA68" s="58"/>
      <c r="CB68" s="58"/>
      <c r="CC68" s="58"/>
      <c r="CD68" s="58"/>
      <c r="CE68" s="58"/>
      <c r="CF68" s="58"/>
      <c r="CG68" s="58"/>
      <c r="CH68" s="58"/>
      <c r="CI68" s="58"/>
      <c r="CJ68" s="58"/>
      <c r="CK68" s="58"/>
      <c r="CL68" s="58"/>
      <c r="CM68" s="58"/>
      <c r="CN68" s="58"/>
      <c r="CO68" s="58"/>
      <c r="CP68" s="58"/>
      <c r="CQ68" s="58"/>
      <c r="CR68" s="58"/>
      <c r="CS68" s="58"/>
      <c r="CT68" s="58"/>
      <c r="CU68" s="58"/>
      <c r="CV68" s="58"/>
      <c r="CW68" s="58"/>
      <c r="CX68" s="58"/>
      <c r="CY68" s="58"/>
      <c r="CZ68" s="58"/>
      <c r="DA68" s="58"/>
      <c r="DB68" s="58"/>
      <c r="DC68" s="58"/>
      <c r="DD68" s="58"/>
      <c r="DE68" s="58"/>
      <c r="DF68" s="58"/>
      <c r="DG68" s="58"/>
    </row>
    <row r="69" spans="62:111">
      <c r="BJ69" s="58"/>
      <c r="BK69" s="58"/>
      <c r="BL69" s="58"/>
      <c r="BM69" s="58"/>
      <c r="BN69" s="58"/>
      <c r="BO69" s="58"/>
      <c r="BP69" s="58"/>
      <c r="BQ69" s="58"/>
      <c r="BR69" s="58"/>
      <c r="BS69" s="58"/>
      <c r="BT69" s="58"/>
      <c r="BU69" s="58"/>
      <c r="BV69" s="58"/>
      <c r="BW69" s="58"/>
      <c r="BX69" s="58"/>
      <c r="BY69" s="58"/>
      <c r="BZ69" s="58"/>
      <c r="CA69" s="58"/>
      <c r="CB69" s="58"/>
      <c r="CC69" s="58"/>
      <c r="CD69" s="58"/>
      <c r="CE69" s="58"/>
      <c r="CF69" s="58"/>
      <c r="CG69" s="58"/>
      <c r="CH69" s="58"/>
      <c r="CI69" s="58"/>
      <c r="CJ69" s="58"/>
      <c r="CK69" s="58"/>
      <c r="CL69" s="58"/>
      <c r="CM69" s="58"/>
      <c r="CN69" s="58"/>
      <c r="CO69" s="58"/>
      <c r="CP69" s="58"/>
      <c r="CQ69" s="58"/>
      <c r="CR69" s="58"/>
      <c r="CS69" s="58"/>
      <c r="CT69" s="58"/>
      <c r="CU69" s="58"/>
      <c r="CV69" s="58"/>
      <c r="CW69" s="58"/>
      <c r="CX69" s="58"/>
      <c r="CY69" s="58"/>
      <c r="CZ69" s="58"/>
      <c r="DA69" s="58"/>
      <c r="DB69" s="58"/>
      <c r="DC69" s="58"/>
      <c r="DD69" s="58"/>
      <c r="DE69" s="58"/>
      <c r="DF69" s="58"/>
      <c r="DG69" s="58"/>
    </row>
    <row r="70" spans="62:111">
      <c r="BJ70" s="58"/>
      <c r="BK70" s="58"/>
      <c r="BL70" s="58"/>
      <c r="BM70" s="58"/>
      <c r="BN70" s="58"/>
      <c r="BO70" s="58"/>
      <c r="BP70" s="58"/>
      <c r="BQ70" s="58"/>
      <c r="BR70" s="58"/>
      <c r="BS70" s="58"/>
      <c r="BT70" s="58"/>
      <c r="BU70" s="58"/>
      <c r="BV70" s="58"/>
      <c r="BW70" s="58"/>
      <c r="BX70" s="58"/>
      <c r="BY70" s="58"/>
      <c r="BZ70" s="58"/>
      <c r="CA70" s="58"/>
      <c r="CB70" s="58"/>
      <c r="CC70" s="58"/>
      <c r="CD70" s="58"/>
      <c r="CE70" s="58"/>
      <c r="CF70" s="58"/>
      <c r="CG70" s="58"/>
      <c r="CH70" s="58"/>
      <c r="CI70" s="58"/>
      <c r="CJ70" s="58"/>
      <c r="CK70" s="58"/>
      <c r="CL70" s="58"/>
      <c r="CM70" s="58"/>
      <c r="CN70" s="58"/>
      <c r="CO70" s="58"/>
      <c r="CP70" s="58"/>
      <c r="CQ70" s="58"/>
      <c r="CR70" s="58"/>
      <c r="CS70" s="58"/>
      <c r="CT70" s="58"/>
      <c r="CU70" s="58"/>
      <c r="CV70" s="58"/>
      <c r="CW70" s="58"/>
      <c r="CX70" s="58"/>
      <c r="CY70" s="58"/>
      <c r="CZ70" s="58"/>
      <c r="DA70" s="58"/>
      <c r="DB70" s="58"/>
      <c r="DC70" s="58"/>
      <c r="DD70" s="58"/>
      <c r="DE70" s="58"/>
      <c r="DF70" s="58"/>
      <c r="DG70" s="58"/>
    </row>
    <row r="71" spans="62:111">
      <c r="BJ71" s="58"/>
      <c r="BK71" s="58"/>
      <c r="BL71" s="58"/>
      <c r="BM71" s="58"/>
      <c r="BN71" s="58"/>
      <c r="BO71" s="58"/>
      <c r="BP71" s="58"/>
      <c r="BQ71" s="58"/>
      <c r="BR71" s="58"/>
      <c r="BS71" s="58"/>
      <c r="BT71" s="58"/>
      <c r="BU71" s="58"/>
      <c r="BV71" s="58"/>
      <c r="BW71" s="58"/>
      <c r="BX71" s="58"/>
      <c r="BY71" s="58"/>
      <c r="BZ71" s="58"/>
      <c r="CA71" s="58"/>
      <c r="CB71" s="58"/>
      <c r="CC71" s="58"/>
      <c r="CD71" s="58"/>
      <c r="CE71" s="58"/>
      <c r="CF71" s="58"/>
      <c r="CG71" s="58"/>
      <c r="CH71" s="58"/>
      <c r="CI71" s="58"/>
      <c r="CJ71" s="58"/>
      <c r="CK71" s="58"/>
      <c r="CL71" s="58"/>
      <c r="CM71" s="58"/>
      <c r="CN71" s="58"/>
      <c r="CO71" s="58"/>
      <c r="CP71" s="58"/>
      <c r="CQ71" s="58"/>
      <c r="CR71" s="58"/>
      <c r="CS71" s="58"/>
      <c r="CT71" s="58"/>
      <c r="CU71" s="58"/>
      <c r="CV71" s="58"/>
      <c r="CW71" s="58"/>
      <c r="CX71" s="58"/>
      <c r="CY71" s="58"/>
      <c r="CZ71" s="58"/>
      <c r="DA71" s="58"/>
      <c r="DB71" s="58"/>
      <c r="DC71" s="58"/>
      <c r="DD71" s="58"/>
      <c r="DE71" s="58"/>
      <c r="DF71" s="58"/>
      <c r="DG71" s="58"/>
    </row>
    <row r="72" spans="62:111">
      <c r="BJ72" s="58"/>
      <c r="BK72" s="58"/>
      <c r="BL72" s="58"/>
      <c r="BM72" s="58"/>
      <c r="BN72" s="58"/>
      <c r="BO72" s="58"/>
      <c r="BP72" s="58"/>
      <c r="BQ72" s="58"/>
      <c r="BR72" s="58"/>
      <c r="BS72" s="58"/>
      <c r="BT72" s="58"/>
      <c r="BU72" s="58"/>
      <c r="BV72" s="58"/>
      <c r="BW72" s="58"/>
      <c r="BX72" s="58"/>
      <c r="BY72" s="58"/>
      <c r="BZ72" s="58"/>
      <c r="CA72" s="58"/>
      <c r="CB72" s="58"/>
      <c r="CC72" s="58"/>
      <c r="CD72" s="58"/>
      <c r="CE72" s="58"/>
      <c r="CF72" s="58"/>
      <c r="CG72" s="58"/>
      <c r="CH72" s="58"/>
      <c r="CI72" s="58"/>
      <c r="CJ72" s="58"/>
      <c r="CK72" s="58"/>
      <c r="CL72" s="58"/>
      <c r="CM72" s="58"/>
      <c r="CN72" s="58"/>
      <c r="CO72" s="58"/>
      <c r="CP72" s="58"/>
      <c r="CQ72" s="58"/>
      <c r="CR72" s="58"/>
      <c r="CS72" s="58"/>
      <c r="CT72" s="58"/>
      <c r="CU72" s="58"/>
      <c r="CV72" s="58"/>
      <c r="CW72" s="58"/>
      <c r="CX72" s="58"/>
      <c r="CY72" s="58"/>
      <c r="CZ72" s="58"/>
      <c r="DA72" s="58"/>
      <c r="DB72" s="58"/>
      <c r="DC72" s="58"/>
      <c r="DD72" s="58"/>
      <c r="DE72" s="58"/>
      <c r="DF72" s="58"/>
      <c r="DG72" s="58"/>
    </row>
    <row r="73" spans="62:111">
      <c r="BJ73" s="58"/>
      <c r="BK73" s="58"/>
      <c r="BL73" s="58"/>
      <c r="BM73" s="58"/>
      <c r="BN73" s="58"/>
      <c r="BO73" s="58"/>
      <c r="BP73" s="58"/>
      <c r="BQ73" s="58"/>
      <c r="BR73" s="58"/>
      <c r="BS73" s="58"/>
      <c r="BT73" s="58"/>
      <c r="BU73" s="58"/>
      <c r="BV73" s="58"/>
      <c r="BW73" s="58"/>
      <c r="BX73" s="58"/>
      <c r="BY73" s="58"/>
      <c r="BZ73" s="58"/>
      <c r="CA73" s="58"/>
      <c r="CB73" s="58"/>
      <c r="CC73" s="58"/>
      <c r="CD73" s="58"/>
      <c r="CE73" s="58"/>
      <c r="CF73" s="58"/>
      <c r="CG73" s="58"/>
      <c r="CH73" s="58"/>
      <c r="CI73" s="58"/>
      <c r="CJ73" s="58"/>
      <c r="CK73" s="58"/>
      <c r="CL73" s="58"/>
      <c r="CM73" s="58"/>
      <c r="CN73" s="58"/>
      <c r="CO73" s="58"/>
      <c r="CP73" s="58"/>
      <c r="CQ73" s="58"/>
      <c r="CR73" s="58"/>
      <c r="CS73" s="58"/>
      <c r="CT73" s="58"/>
      <c r="CU73" s="58"/>
      <c r="CV73" s="58"/>
      <c r="CW73" s="58"/>
      <c r="CX73" s="58"/>
      <c r="CY73" s="58"/>
      <c r="CZ73" s="58"/>
      <c r="DA73" s="58"/>
      <c r="DB73" s="58"/>
      <c r="DC73" s="58"/>
      <c r="DD73" s="58"/>
      <c r="DE73" s="58"/>
      <c r="DF73" s="58"/>
      <c r="DG73" s="58"/>
    </row>
    <row r="74" spans="62:111">
      <c r="BJ74" s="58"/>
      <c r="BK74" s="58"/>
      <c r="BL74" s="58"/>
      <c r="BM74" s="58"/>
      <c r="BN74" s="58"/>
      <c r="BO74" s="58"/>
      <c r="BP74" s="58"/>
      <c r="BQ74" s="58"/>
      <c r="BR74" s="58"/>
      <c r="BS74" s="58"/>
      <c r="BT74" s="58"/>
      <c r="BU74" s="58"/>
      <c r="BV74" s="58"/>
      <c r="BW74" s="58"/>
      <c r="BX74" s="58"/>
      <c r="BY74" s="58"/>
      <c r="BZ74" s="58"/>
      <c r="CA74" s="58"/>
      <c r="CB74" s="58"/>
      <c r="CC74" s="58"/>
      <c r="CD74" s="58"/>
      <c r="CE74" s="58"/>
      <c r="CF74" s="58"/>
      <c r="CG74" s="58"/>
      <c r="CH74" s="58"/>
      <c r="CI74" s="58"/>
      <c r="CJ74" s="58"/>
      <c r="CK74" s="58"/>
      <c r="CL74" s="58"/>
      <c r="CM74" s="58"/>
      <c r="CN74" s="58"/>
      <c r="CO74" s="58"/>
      <c r="CP74" s="58"/>
      <c r="CQ74" s="58"/>
      <c r="CR74" s="58"/>
      <c r="CS74" s="58"/>
      <c r="CT74" s="58"/>
      <c r="CU74" s="58"/>
      <c r="CV74" s="58"/>
      <c r="CW74" s="58"/>
      <c r="CX74" s="58"/>
      <c r="CY74" s="58"/>
      <c r="CZ74" s="58"/>
      <c r="DA74" s="58"/>
      <c r="DB74" s="58"/>
      <c r="DC74" s="58"/>
      <c r="DD74" s="58"/>
      <c r="DE74" s="58"/>
      <c r="DF74" s="58"/>
      <c r="DG74" s="58"/>
    </row>
    <row r="75" spans="62:111">
      <c r="BJ75" s="58"/>
      <c r="BK75" s="58"/>
      <c r="BL75" s="58"/>
      <c r="BM75" s="58"/>
      <c r="BN75" s="58"/>
      <c r="BO75" s="58"/>
      <c r="BP75" s="58"/>
      <c r="BQ75" s="58"/>
      <c r="BR75" s="58"/>
      <c r="BS75" s="58"/>
      <c r="BT75" s="58"/>
      <c r="BU75" s="58"/>
      <c r="BV75" s="58"/>
      <c r="BW75" s="58"/>
      <c r="BX75" s="58"/>
      <c r="BY75" s="58"/>
      <c r="BZ75" s="58"/>
      <c r="CA75" s="58"/>
      <c r="CB75" s="58"/>
      <c r="CC75" s="58"/>
      <c r="CD75" s="58"/>
      <c r="CE75" s="58"/>
      <c r="CF75" s="58"/>
      <c r="CG75" s="58"/>
      <c r="CH75" s="58"/>
      <c r="CI75" s="58"/>
      <c r="CJ75" s="58"/>
      <c r="CK75" s="58"/>
      <c r="CL75" s="58"/>
      <c r="CM75" s="58"/>
      <c r="CN75" s="58"/>
      <c r="CO75" s="58"/>
      <c r="CP75" s="58"/>
      <c r="CQ75" s="58"/>
      <c r="CR75" s="58"/>
      <c r="CS75" s="58"/>
      <c r="CT75" s="58"/>
      <c r="CU75" s="58"/>
      <c r="CV75" s="58"/>
      <c r="CW75" s="58"/>
      <c r="CX75" s="58"/>
      <c r="CY75" s="58"/>
      <c r="CZ75" s="58"/>
      <c r="DA75" s="58"/>
      <c r="DB75" s="58"/>
      <c r="DC75" s="58"/>
      <c r="DD75" s="58"/>
      <c r="DE75" s="58"/>
      <c r="DF75" s="58"/>
      <c r="DG75" s="58"/>
    </row>
    <row r="76" spans="62:111">
      <c r="BJ76" s="58"/>
      <c r="BK76" s="58"/>
      <c r="BL76" s="58"/>
      <c r="BM76" s="58"/>
      <c r="BN76" s="58"/>
      <c r="BO76" s="58"/>
      <c r="BP76" s="58"/>
      <c r="BQ76" s="58"/>
      <c r="BR76" s="58"/>
      <c r="BS76" s="58"/>
      <c r="BT76" s="58"/>
      <c r="BU76" s="58"/>
      <c r="BV76" s="58"/>
      <c r="BW76" s="58"/>
      <c r="BX76" s="58"/>
      <c r="BY76" s="58"/>
      <c r="BZ76" s="58"/>
      <c r="CA76" s="58"/>
      <c r="CB76" s="58"/>
      <c r="CC76" s="58"/>
      <c r="CD76" s="58"/>
      <c r="CE76" s="58"/>
      <c r="CF76" s="58"/>
      <c r="CG76" s="58"/>
      <c r="CH76" s="58"/>
      <c r="CI76" s="58"/>
      <c r="CJ76" s="58"/>
      <c r="CK76" s="58"/>
      <c r="CL76" s="58"/>
      <c r="CM76" s="58"/>
      <c r="CN76" s="58"/>
      <c r="CO76" s="58"/>
      <c r="CP76" s="58"/>
      <c r="CQ76" s="58"/>
      <c r="CR76" s="58"/>
      <c r="CS76" s="58"/>
      <c r="CT76" s="58"/>
      <c r="CU76" s="58"/>
      <c r="CV76" s="58"/>
      <c r="CW76" s="58"/>
      <c r="CX76" s="58"/>
      <c r="CY76" s="58"/>
      <c r="CZ76" s="58"/>
      <c r="DA76" s="58"/>
      <c r="DB76" s="58"/>
      <c r="DC76" s="58"/>
      <c r="DD76" s="58"/>
      <c r="DE76" s="58"/>
      <c r="DF76" s="58"/>
      <c r="DG76" s="58"/>
    </row>
    <row r="77" spans="62:111">
      <c r="BJ77" s="58"/>
      <c r="BK77" s="58"/>
      <c r="BL77" s="58"/>
      <c r="BM77" s="58"/>
      <c r="BN77" s="58"/>
      <c r="BO77" s="58"/>
      <c r="BP77" s="58"/>
      <c r="BQ77" s="58"/>
      <c r="BR77" s="58"/>
      <c r="BS77" s="58"/>
      <c r="BT77" s="58"/>
      <c r="BU77" s="58"/>
      <c r="BV77" s="58"/>
      <c r="BW77" s="58"/>
      <c r="BX77" s="58"/>
      <c r="BY77" s="58"/>
      <c r="BZ77" s="58"/>
      <c r="CA77" s="58"/>
      <c r="CB77" s="58"/>
      <c r="CC77" s="58"/>
      <c r="CD77" s="58"/>
      <c r="CE77" s="58"/>
      <c r="CF77" s="58"/>
      <c r="CG77" s="58"/>
      <c r="CH77" s="58"/>
      <c r="CI77" s="58"/>
      <c r="CJ77" s="58"/>
      <c r="CK77" s="58"/>
      <c r="CL77" s="58"/>
      <c r="CM77" s="58"/>
      <c r="CN77" s="58"/>
      <c r="CO77" s="58"/>
      <c r="CP77" s="58"/>
      <c r="CQ77" s="58"/>
      <c r="CR77" s="58"/>
      <c r="CS77" s="58"/>
      <c r="CT77" s="58"/>
      <c r="CU77" s="58"/>
      <c r="CV77" s="58"/>
      <c r="CW77" s="58"/>
      <c r="CX77" s="58"/>
      <c r="CY77" s="58"/>
      <c r="CZ77" s="58"/>
      <c r="DA77" s="58"/>
      <c r="DB77" s="58"/>
      <c r="DC77" s="58"/>
      <c r="DD77" s="58"/>
      <c r="DE77" s="58"/>
      <c r="DF77" s="58"/>
      <c r="DG77" s="58"/>
    </row>
    <row r="78" spans="62:111">
      <c r="BJ78" s="58"/>
      <c r="BK78" s="58"/>
      <c r="BL78" s="58"/>
      <c r="BM78" s="58"/>
      <c r="BN78" s="58"/>
      <c r="BO78" s="58"/>
      <c r="BP78" s="58"/>
      <c r="BQ78" s="58"/>
      <c r="BR78" s="58"/>
      <c r="BS78" s="58"/>
      <c r="BT78" s="58"/>
      <c r="BU78" s="58"/>
      <c r="BV78" s="58"/>
      <c r="BW78" s="58"/>
      <c r="BX78" s="58"/>
      <c r="BY78" s="58"/>
      <c r="BZ78" s="58"/>
      <c r="CA78" s="58"/>
      <c r="CB78" s="58"/>
      <c r="CC78" s="58"/>
      <c r="CD78" s="58"/>
      <c r="CE78" s="58"/>
      <c r="CF78" s="58"/>
      <c r="CG78" s="58"/>
      <c r="CH78" s="58"/>
      <c r="CI78" s="58"/>
      <c r="CJ78" s="58"/>
      <c r="CK78" s="58"/>
      <c r="CL78" s="58"/>
      <c r="CM78" s="58"/>
      <c r="CN78" s="58"/>
      <c r="CO78" s="58"/>
      <c r="CP78" s="58"/>
      <c r="CQ78" s="58"/>
      <c r="CR78" s="58"/>
      <c r="CS78" s="58"/>
      <c r="CT78" s="58"/>
      <c r="CU78" s="58"/>
      <c r="CV78" s="58"/>
      <c r="CW78" s="58"/>
      <c r="CX78" s="58"/>
      <c r="CY78" s="58"/>
      <c r="CZ78" s="58"/>
      <c r="DA78" s="58"/>
      <c r="DB78" s="58"/>
      <c r="DC78" s="58"/>
      <c r="DD78" s="58"/>
      <c r="DE78" s="58"/>
      <c r="DF78" s="58"/>
      <c r="DG78" s="58"/>
    </row>
    <row r="79" spans="62:111">
      <c r="BJ79" s="58"/>
      <c r="BK79" s="58"/>
      <c r="BL79" s="58"/>
      <c r="BM79" s="58"/>
      <c r="BN79" s="58"/>
      <c r="BO79" s="58"/>
      <c r="BP79" s="58"/>
      <c r="BQ79" s="58"/>
      <c r="BR79" s="58"/>
      <c r="BS79" s="58"/>
      <c r="BT79" s="58"/>
      <c r="BU79" s="58"/>
      <c r="BV79" s="58"/>
      <c r="BW79" s="58"/>
      <c r="BX79" s="58"/>
      <c r="BY79" s="58"/>
      <c r="BZ79" s="58"/>
      <c r="CA79" s="58"/>
      <c r="CB79" s="58"/>
      <c r="CC79" s="58"/>
      <c r="CD79" s="58"/>
      <c r="CE79" s="58"/>
      <c r="CF79" s="58"/>
      <c r="CG79" s="58"/>
      <c r="CH79" s="58"/>
      <c r="CI79" s="58"/>
      <c r="CJ79" s="58"/>
      <c r="CK79" s="58"/>
      <c r="CL79" s="58"/>
      <c r="CM79" s="58"/>
      <c r="CN79" s="58"/>
      <c r="CO79" s="58"/>
      <c r="CP79" s="58"/>
      <c r="CQ79" s="58"/>
      <c r="CR79" s="58"/>
      <c r="CS79" s="58"/>
      <c r="CT79" s="58"/>
      <c r="CU79" s="58"/>
      <c r="CV79" s="58"/>
      <c r="CW79" s="58"/>
      <c r="CX79" s="58"/>
      <c r="CY79" s="58"/>
      <c r="CZ79" s="58"/>
      <c r="DA79" s="58"/>
      <c r="DB79" s="58"/>
      <c r="DC79" s="58"/>
      <c r="DD79" s="58"/>
      <c r="DE79" s="58"/>
      <c r="DF79" s="58"/>
      <c r="DG79" s="58"/>
    </row>
    <row r="80" spans="62:111">
      <c r="BJ80" s="58"/>
      <c r="BK80" s="58"/>
      <c r="BL80" s="58"/>
      <c r="BM80" s="58"/>
      <c r="BN80" s="58"/>
      <c r="BO80" s="58"/>
      <c r="BP80" s="58"/>
      <c r="BQ80" s="58"/>
      <c r="BR80" s="58"/>
      <c r="BS80" s="58"/>
      <c r="BT80" s="58"/>
      <c r="BU80" s="58"/>
      <c r="BV80" s="58"/>
      <c r="BW80" s="58"/>
      <c r="BX80" s="58"/>
      <c r="BY80" s="58"/>
      <c r="BZ80" s="58"/>
      <c r="CA80" s="58"/>
      <c r="CB80" s="58"/>
      <c r="CC80" s="58"/>
      <c r="CD80" s="58"/>
      <c r="CE80" s="58"/>
      <c r="CF80" s="58"/>
      <c r="CG80" s="58"/>
      <c r="CH80" s="58"/>
      <c r="CI80" s="58"/>
      <c r="CJ80" s="58"/>
      <c r="CK80" s="58"/>
      <c r="CL80" s="58"/>
      <c r="CM80" s="58"/>
      <c r="CN80" s="58"/>
      <c r="CO80" s="58"/>
      <c r="CP80" s="58"/>
      <c r="CQ80" s="58"/>
      <c r="CR80" s="58"/>
      <c r="CS80" s="58"/>
      <c r="CT80" s="58"/>
      <c r="CU80" s="58"/>
      <c r="CV80" s="58"/>
      <c r="CW80" s="58"/>
      <c r="CX80" s="58"/>
      <c r="CY80" s="58"/>
      <c r="CZ80" s="58"/>
      <c r="DA80" s="58"/>
      <c r="DB80" s="58"/>
      <c r="DC80" s="58"/>
      <c r="DD80" s="58"/>
      <c r="DE80" s="58"/>
      <c r="DF80" s="58"/>
      <c r="DG80" s="58"/>
    </row>
    <row r="81" spans="62:111">
      <c r="BJ81" s="58"/>
      <c r="BK81" s="58"/>
      <c r="BL81" s="58"/>
      <c r="BM81" s="58"/>
      <c r="BN81" s="58"/>
      <c r="BO81" s="58"/>
      <c r="BP81" s="58"/>
      <c r="BQ81" s="58"/>
      <c r="BR81" s="58"/>
      <c r="BS81" s="58"/>
      <c r="BT81" s="58"/>
      <c r="BU81" s="58"/>
      <c r="BV81" s="58"/>
      <c r="BW81" s="58"/>
      <c r="BX81" s="58"/>
      <c r="BY81" s="58"/>
      <c r="BZ81" s="58"/>
      <c r="CA81" s="58"/>
      <c r="CB81" s="58"/>
      <c r="CC81" s="58"/>
      <c r="CD81" s="58"/>
      <c r="CE81" s="58"/>
      <c r="CF81" s="58"/>
      <c r="CG81" s="58"/>
      <c r="CH81" s="58"/>
      <c r="CI81" s="58"/>
      <c r="CJ81" s="58"/>
      <c r="CK81" s="58"/>
      <c r="CL81" s="58"/>
      <c r="CM81" s="58"/>
      <c r="CN81" s="58"/>
      <c r="CO81" s="58"/>
      <c r="CP81" s="58"/>
      <c r="CQ81" s="58"/>
      <c r="CR81" s="58"/>
      <c r="CS81" s="58"/>
      <c r="CT81" s="58"/>
      <c r="CU81" s="58"/>
      <c r="CV81" s="58"/>
      <c r="CW81" s="58"/>
      <c r="CX81" s="58"/>
      <c r="CY81" s="58"/>
      <c r="CZ81" s="58"/>
      <c r="DA81" s="58"/>
      <c r="DB81" s="58"/>
      <c r="DC81" s="58"/>
      <c r="DD81" s="58"/>
      <c r="DE81" s="58"/>
      <c r="DF81" s="58"/>
      <c r="DG81" s="58"/>
    </row>
    <row r="82" spans="62:111">
      <c r="BJ82" s="58"/>
      <c r="BK82" s="58"/>
      <c r="BL82" s="58"/>
      <c r="BM82" s="58"/>
      <c r="BN82" s="58"/>
      <c r="BO82" s="58"/>
      <c r="BP82" s="58"/>
      <c r="BQ82" s="58"/>
      <c r="BR82" s="58"/>
      <c r="BS82" s="58"/>
      <c r="BT82" s="58"/>
      <c r="BU82" s="58"/>
      <c r="BV82" s="58"/>
      <c r="BW82" s="58"/>
      <c r="BX82" s="58"/>
      <c r="BY82" s="58"/>
      <c r="BZ82" s="58"/>
      <c r="CA82" s="58"/>
      <c r="CB82" s="58"/>
      <c r="CC82" s="58"/>
      <c r="CD82" s="58"/>
      <c r="CE82" s="58"/>
      <c r="CF82" s="58"/>
      <c r="CG82" s="58"/>
      <c r="CH82" s="58"/>
      <c r="CI82" s="58"/>
      <c r="CJ82" s="58"/>
      <c r="CK82" s="58"/>
      <c r="CL82" s="58"/>
      <c r="CM82" s="58"/>
      <c r="CN82" s="58"/>
      <c r="CO82" s="58"/>
      <c r="CP82" s="58"/>
      <c r="CQ82" s="58"/>
      <c r="CR82" s="58"/>
      <c r="CS82" s="58"/>
      <c r="CT82" s="58"/>
      <c r="CU82" s="58"/>
      <c r="CV82" s="58"/>
      <c r="CW82" s="58"/>
      <c r="CX82" s="58"/>
      <c r="CY82" s="58"/>
      <c r="CZ82" s="58"/>
      <c r="DA82" s="58"/>
      <c r="DB82" s="58"/>
      <c r="DC82" s="58"/>
      <c r="DD82" s="58"/>
      <c r="DE82" s="58"/>
      <c r="DF82" s="58"/>
      <c r="DG82" s="58"/>
    </row>
    <row r="83" spans="62:111">
      <c r="BJ83" s="58"/>
      <c r="BK83" s="58"/>
      <c r="BL83" s="58"/>
      <c r="BM83" s="58"/>
      <c r="BN83" s="58"/>
      <c r="BO83" s="58"/>
      <c r="BP83" s="58"/>
      <c r="BQ83" s="58"/>
      <c r="BR83" s="58"/>
      <c r="BS83" s="58"/>
      <c r="BT83" s="58"/>
      <c r="BU83" s="58"/>
      <c r="BV83" s="58"/>
      <c r="BW83" s="58"/>
      <c r="BX83" s="58"/>
      <c r="BY83" s="58"/>
      <c r="BZ83" s="58"/>
      <c r="CA83" s="58"/>
      <c r="CB83" s="58"/>
      <c r="CC83" s="58"/>
      <c r="CD83" s="58"/>
      <c r="CE83" s="58"/>
      <c r="CF83" s="58"/>
      <c r="CG83" s="58"/>
      <c r="CH83" s="58"/>
      <c r="CI83" s="58"/>
      <c r="CJ83" s="58"/>
      <c r="CK83" s="58"/>
      <c r="CL83" s="58"/>
      <c r="CM83" s="58"/>
      <c r="CN83" s="58"/>
      <c r="CO83" s="58"/>
      <c r="CP83" s="58"/>
      <c r="CQ83" s="58"/>
      <c r="CR83" s="58"/>
      <c r="CS83" s="58"/>
      <c r="CT83" s="58"/>
      <c r="CU83" s="58"/>
      <c r="CV83" s="58"/>
      <c r="CW83" s="58"/>
      <c r="CX83" s="58"/>
      <c r="CY83" s="58"/>
      <c r="CZ83" s="58"/>
      <c r="DA83" s="58"/>
      <c r="DB83" s="58"/>
      <c r="DC83" s="58"/>
      <c r="DD83" s="58"/>
      <c r="DE83" s="58"/>
      <c r="DF83" s="58"/>
      <c r="DG83" s="58"/>
    </row>
    <row r="84" spans="62:111">
      <c r="BJ84" s="58"/>
      <c r="BK84" s="58"/>
      <c r="BL84" s="58"/>
      <c r="BM84" s="58"/>
      <c r="BN84" s="58"/>
      <c r="BO84" s="58"/>
      <c r="BP84" s="58"/>
      <c r="BQ84" s="58"/>
      <c r="BR84" s="58"/>
      <c r="BS84" s="58"/>
      <c r="BT84" s="58"/>
      <c r="BU84" s="58"/>
      <c r="BV84" s="58"/>
      <c r="BW84" s="58"/>
      <c r="BX84" s="58"/>
      <c r="BY84" s="58"/>
      <c r="BZ84" s="58"/>
      <c r="CA84" s="58"/>
      <c r="CB84" s="58"/>
      <c r="CC84" s="58"/>
      <c r="CD84" s="58"/>
      <c r="CE84" s="58"/>
      <c r="CF84" s="58"/>
      <c r="CG84" s="58"/>
      <c r="CH84" s="58"/>
      <c r="CI84" s="58"/>
      <c r="CJ84" s="58"/>
      <c r="CK84" s="58"/>
      <c r="CL84" s="58"/>
      <c r="CM84" s="58"/>
      <c r="CN84" s="58"/>
      <c r="CO84" s="58"/>
      <c r="CP84" s="58"/>
      <c r="CQ84" s="58"/>
      <c r="CR84" s="58"/>
      <c r="CS84" s="58"/>
      <c r="CT84" s="58"/>
      <c r="CU84" s="58"/>
      <c r="CV84" s="58"/>
      <c r="CW84" s="58"/>
      <c r="CX84" s="58"/>
      <c r="CY84" s="58"/>
      <c r="CZ84" s="58"/>
      <c r="DA84" s="58"/>
      <c r="DB84" s="58"/>
      <c r="DC84" s="58"/>
      <c r="DD84" s="58"/>
      <c r="DE84" s="58"/>
      <c r="DF84" s="58"/>
      <c r="DG84" s="58"/>
    </row>
    <row r="85" spans="62:111">
      <c r="BJ85" s="58"/>
      <c r="BK85" s="58"/>
      <c r="BL85" s="58"/>
      <c r="BM85" s="58"/>
      <c r="BN85" s="58"/>
      <c r="BO85" s="58"/>
      <c r="BP85" s="58"/>
      <c r="BQ85" s="58"/>
      <c r="BR85" s="58"/>
      <c r="BS85" s="58"/>
      <c r="BT85" s="58"/>
      <c r="BU85" s="58"/>
      <c r="BV85" s="58"/>
      <c r="BW85" s="58"/>
      <c r="BX85" s="58"/>
      <c r="BY85" s="58"/>
      <c r="BZ85" s="58"/>
      <c r="CA85" s="58"/>
      <c r="CB85" s="58"/>
      <c r="CC85" s="58"/>
      <c r="CD85" s="58"/>
      <c r="CE85" s="58"/>
      <c r="CF85" s="58"/>
      <c r="CG85" s="58"/>
      <c r="CH85" s="58"/>
      <c r="CI85" s="58"/>
      <c r="CJ85" s="58"/>
      <c r="CK85" s="58"/>
      <c r="CL85" s="58"/>
      <c r="CM85" s="58"/>
      <c r="CN85" s="58"/>
      <c r="CO85" s="58"/>
      <c r="CP85" s="58"/>
      <c r="CQ85" s="58"/>
      <c r="CR85" s="58"/>
      <c r="CS85" s="58"/>
      <c r="CT85" s="58"/>
      <c r="CU85" s="58"/>
      <c r="CV85" s="58"/>
      <c r="CW85" s="58"/>
      <c r="CX85" s="58"/>
      <c r="CY85" s="58"/>
      <c r="CZ85" s="58"/>
      <c r="DA85" s="58"/>
      <c r="DB85" s="58"/>
      <c r="DC85" s="58"/>
      <c r="DD85" s="58"/>
      <c r="DE85" s="58"/>
      <c r="DF85" s="58"/>
      <c r="DG85" s="58"/>
    </row>
    <row r="86" spans="62:111">
      <c r="BJ86" s="58"/>
      <c r="BK86" s="58"/>
      <c r="BL86" s="58"/>
      <c r="BM86" s="58"/>
      <c r="BN86" s="58"/>
      <c r="BO86" s="58"/>
      <c r="BP86" s="58"/>
      <c r="BQ86" s="58"/>
      <c r="BR86" s="58"/>
      <c r="BS86" s="58"/>
      <c r="BT86" s="58"/>
      <c r="BU86" s="58"/>
      <c r="BV86" s="58"/>
      <c r="BW86" s="58"/>
      <c r="BX86" s="58"/>
      <c r="BY86" s="58"/>
      <c r="BZ86" s="58"/>
      <c r="CA86" s="58"/>
      <c r="CB86" s="58"/>
      <c r="CC86" s="58"/>
      <c r="CD86" s="58"/>
      <c r="CE86" s="58"/>
      <c r="CF86" s="58"/>
      <c r="CG86" s="58"/>
      <c r="CH86" s="58"/>
      <c r="CI86" s="58"/>
      <c r="CJ86" s="58"/>
      <c r="CK86" s="58"/>
      <c r="CL86" s="58"/>
      <c r="CM86" s="58"/>
      <c r="CN86" s="58"/>
      <c r="CO86" s="58"/>
      <c r="CP86" s="58"/>
      <c r="CQ86" s="58"/>
      <c r="CR86" s="58"/>
      <c r="CS86" s="58"/>
      <c r="CT86" s="58"/>
      <c r="CU86" s="58"/>
      <c r="CV86" s="58"/>
      <c r="CW86" s="58"/>
      <c r="CX86" s="58"/>
      <c r="CY86" s="58"/>
      <c r="CZ86" s="58"/>
      <c r="DA86" s="58"/>
      <c r="DB86" s="58"/>
      <c r="DC86" s="58"/>
      <c r="DD86" s="58"/>
      <c r="DE86" s="58"/>
      <c r="DF86" s="58"/>
      <c r="DG86" s="58"/>
    </row>
    <row r="87" spans="62:111">
      <c r="BJ87" s="58"/>
      <c r="BK87" s="58"/>
      <c r="BL87" s="58"/>
      <c r="BM87" s="58"/>
      <c r="BN87" s="58"/>
      <c r="BO87" s="58"/>
      <c r="BP87" s="58"/>
      <c r="BQ87" s="58"/>
      <c r="BR87" s="58"/>
      <c r="BS87" s="58"/>
      <c r="BT87" s="58"/>
      <c r="BU87" s="58"/>
      <c r="BV87" s="58"/>
      <c r="BW87" s="58"/>
      <c r="BX87" s="58"/>
      <c r="BY87" s="58"/>
      <c r="BZ87" s="58"/>
      <c r="CA87" s="58"/>
      <c r="CB87" s="58"/>
      <c r="CC87" s="58"/>
      <c r="CD87" s="58"/>
      <c r="CE87" s="58"/>
      <c r="CF87" s="58"/>
      <c r="CG87" s="58"/>
      <c r="CH87" s="58"/>
      <c r="CI87" s="58"/>
      <c r="CJ87" s="58"/>
      <c r="CK87" s="58"/>
      <c r="CL87" s="58"/>
      <c r="CM87" s="58"/>
      <c r="CN87" s="58"/>
      <c r="CO87" s="58"/>
      <c r="CP87" s="58"/>
      <c r="CQ87" s="58"/>
      <c r="CR87" s="58"/>
      <c r="CS87" s="58"/>
      <c r="CT87" s="58"/>
      <c r="CU87" s="58"/>
      <c r="CV87" s="58"/>
      <c r="CW87" s="58"/>
      <c r="CX87" s="58"/>
      <c r="CY87" s="58"/>
      <c r="CZ87" s="58"/>
      <c r="DA87" s="58"/>
      <c r="DB87" s="58"/>
      <c r="DC87" s="58"/>
      <c r="DD87" s="58"/>
      <c r="DE87" s="58"/>
      <c r="DF87" s="58"/>
      <c r="DG87" s="58"/>
    </row>
    <row r="88" spans="62:111">
      <c r="BJ88" s="58"/>
      <c r="BK88" s="58"/>
      <c r="BL88" s="58"/>
      <c r="BM88" s="58"/>
      <c r="BN88" s="58"/>
      <c r="BO88" s="58"/>
      <c r="BP88" s="58"/>
      <c r="BQ88" s="58"/>
      <c r="BR88" s="58"/>
      <c r="BS88" s="58"/>
      <c r="BT88" s="58"/>
      <c r="BU88" s="58"/>
      <c r="BV88" s="58"/>
      <c r="BW88" s="58"/>
      <c r="BX88" s="58"/>
      <c r="BY88" s="58"/>
      <c r="BZ88" s="58"/>
      <c r="CA88" s="58"/>
      <c r="CB88" s="58"/>
      <c r="CC88" s="58"/>
      <c r="CD88" s="58"/>
      <c r="CE88" s="58"/>
      <c r="CF88" s="58"/>
      <c r="CG88" s="58"/>
      <c r="CH88" s="58"/>
      <c r="CI88" s="58"/>
      <c r="CJ88" s="58"/>
      <c r="CK88" s="58"/>
      <c r="CL88" s="58"/>
      <c r="CM88" s="58"/>
      <c r="CN88" s="58"/>
      <c r="CO88" s="58"/>
      <c r="CP88" s="58"/>
      <c r="CQ88" s="58"/>
      <c r="CR88" s="58"/>
      <c r="CS88" s="58"/>
      <c r="CT88" s="58"/>
      <c r="CU88" s="58"/>
      <c r="CV88" s="58"/>
      <c r="CW88" s="58"/>
      <c r="CX88" s="58"/>
      <c r="CY88" s="58"/>
      <c r="CZ88" s="58"/>
      <c r="DA88" s="58"/>
      <c r="DB88" s="58"/>
      <c r="DC88" s="58"/>
      <c r="DD88" s="58"/>
      <c r="DE88" s="58"/>
      <c r="DF88" s="58"/>
      <c r="DG88" s="58"/>
    </row>
    <row r="89" spans="62:111">
      <c r="BJ89" s="58"/>
      <c r="BK89" s="58"/>
      <c r="BL89" s="58"/>
      <c r="BM89" s="58"/>
      <c r="BN89" s="58"/>
      <c r="BO89" s="58"/>
      <c r="BP89" s="58"/>
      <c r="BQ89" s="58"/>
      <c r="BR89" s="58"/>
      <c r="BS89" s="58"/>
      <c r="BT89" s="58"/>
      <c r="BU89" s="58"/>
      <c r="BV89" s="58"/>
      <c r="BW89" s="58"/>
      <c r="BX89" s="58"/>
      <c r="BY89" s="58"/>
      <c r="BZ89" s="58"/>
      <c r="CA89" s="58"/>
      <c r="CB89" s="58"/>
      <c r="CC89" s="58"/>
      <c r="CD89" s="58"/>
      <c r="CE89" s="58"/>
      <c r="CF89" s="58"/>
      <c r="CG89" s="58"/>
      <c r="CH89" s="58"/>
      <c r="CI89" s="58"/>
      <c r="CJ89" s="58"/>
      <c r="CK89" s="58"/>
      <c r="CL89" s="58"/>
      <c r="CM89" s="58"/>
      <c r="CN89" s="58"/>
      <c r="CO89" s="58"/>
      <c r="CP89" s="58"/>
      <c r="CQ89" s="58"/>
      <c r="CR89" s="58"/>
      <c r="CS89" s="58"/>
      <c r="CT89" s="58"/>
      <c r="CU89" s="58"/>
      <c r="CV89" s="58"/>
      <c r="CW89" s="58"/>
      <c r="CX89" s="58"/>
      <c r="CY89" s="58"/>
      <c r="CZ89" s="58"/>
      <c r="DA89" s="58"/>
      <c r="DB89" s="58"/>
      <c r="DC89" s="58"/>
      <c r="DD89" s="58"/>
      <c r="DE89" s="58"/>
      <c r="DF89" s="58"/>
      <c r="DG89" s="58"/>
    </row>
    <row r="90" spans="62:111">
      <c r="BJ90" s="58"/>
      <c r="BK90" s="58"/>
      <c r="BL90" s="58"/>
      <c r="BM90" s="58"/>
      <c r="BN90" s="58"/>
      <c r="BO90" s="58"/>
      <c r="BP90" s="58"/>
      <c r="BQ90" s="58"/>
      <c r="BR90" s="58"/>
      <c r="BS90" s="58"/>
      <c r="BT90" s="58"/>
      <c r="BU90" s="58"/>
      <c r="BV90" s="58"/>
      <c r="BW90" s="58"/>
      <c r="BX90" s="58"/>
      <c r="BY90" s="58"/>
      <c r="BZ90" s="58"/>
      <c r="CA90" s="58"/>
      <c r="CB90" s="58"/>
      <c r="CC90" s="58"/>
      <c r="CD90" s="58"/>
      <c r="CE90" s="58"/>
      <c r="CF90" s="58"/>
      <c r="CG90" s="58"/>
      <c r="CH90" s="58"/>
      <c r="CI90" s="58"/>
      <c r="CJ90" s="58"/>
      <c r="CK90" s="58"/>
      <c r="CL90" s="58"/>
      <c r="CM90" s="58"/>
      <c r="CN90" s="58"/>
      <c r="CO90" s="58"/>
      <c r="CP90" s="58"/>
      <c r="CQ90" s="58"/>
      <c r="CR90" s="58"/>
      <c r="CS90" s="58"/>
      <c r="CT90" s="58"/>
      <c r="CU90" s="58"/>
      <c r="CV90" s="58"/>
      <c r="CW90" s="58"/>
      <c r="CX90" s="58"/>
      <c r="CY90" s="58"/>
      <c r="CZ90" s="58"/>
      <c r="DA90" s="58"/>
      <c r="DB90" s="58"/>
      <c r="DC90" s="58"/>
      <c r="DD90" s="58"/>
      <c r="DE90" s="58"/>
      <c r="DF90" s="58"/>
      <c r="DG90" s="58"/>
    </row>
    <row r="91" spans="62:111">
      <c r="BJ91" s="58"/>
      <c r="BK91" s="58"/>
      <c r="BL91" s="58"/>
      <c r="BM91" s="58"/>
      <c r="BN91" s="58"/>
      <c r="BO91" s="58"/>
      <c r="BP91" s="58"/>
      <c r="BQ91" s="58"/>
      <c r="BR91" s="58"/>
      <c r="BS91" s="58"/>
      <c r="BT91" s="58"/>
      <c r="BU91" s="58"/>
      <c r="BV91" s="58"/>
      <c r="BW91" s="58"/>
      <c r="BX91" s="58"/>
      <c r="BY91" s="58"/>
      <c r="BZ91" s="58"/>
      <c r="CA91" s="58"/>
      <c r="CB91" s="58"/>
      <c r="CC91" s="58"/>
      <c r="CD91" s="58"/>
      <c r="CE91" s="58"/>
      <c r="CF91" s="58"/>
      <c r="CG91" s="58"/>
      <c r="CH91" s="58"/>
      <c r="CI91" s="58"/>
      <c r="CJ91" s="58"/>
      <c r="CK91" s="58"/>
      <c r="CL91" s="58"/>
      <c r="CM91" s="58"/>
      <c r="CN91" s="58"/>
      <c r="CO91" s="58"/>
      <c r="CP91" s="58"/>
      <c r="CQ91" s="58"/>
      <c r="CR91" s="58"/>
      <c r="CS91" s="58"/>
      <c r="CT91" s="58"/>
      <c r="CU91" s="58"/>
      <c r="CV91" s="58"/>
      <c r="CW91" s="58"/>
      <c r="CX91" s="58"/>
      <c r="CY91" s="58"/>
      <c r="CZ91" s="58"/>
      <c r="DA91" s="58"/>
      <c r="DB91" s="58"/>
      <c r="DC91" s="58"/>
      <c r="DD91" s="58"/>
      <c r="DE91" s="58"/>
      <c r="DF91" s="58"/>
      <c r="DG91" s="58"/>
    </row>
    <row r="92" spans="62:111">
      <c r="BJ92" s="58"/>
      <c r="BK92" s="58"/>
      <c r="BL92" s="58"/>
      <c r="BM92" s="58"/>
      <c r="BN92" s="58"/>
      <c r="BO92" s="58"/>
      <c r="BP92" s="58"/>
      <c r="BQ92" s="58"/>
      <c r="BR92" s="58"/>
      <c r="BS92" s="58"/>
      <c r="BT92" s="58"/>
      <c r="BU92" s="58"/>
      <c r="BV92" s="58"/>
      <c r="BW92" s="58"/>
      <c r="BX92" s="58"/>
      <c r="BY92" s="58"/>
      <c r="BZ92" s="58"/>
      <c r="CA92" s="58"/>
      <c r="CB92" s="58"/>
      <c r="CC92" s="58"/>
      <c r="CD92" s="58"/>
      <c r="CE92" s="58"/>
      <c r="CF92" s="58"/>
      <c r="CG92" s="58"/>
      <c r="CH92" s="58"/>
      <c r="CI92" s="58"/>
      <c r="CJ92" s="58"/>
      <c r="CK92" s="58"/>
      <c r="CL92" s="58"/>
      <c r="CM92" s="58"/>
      <c r="CN92" s="58"/>
      <c r="CO92" s="58"/>
      <c r="CP92" s="58"/>
      <c r="CQ92" s="58"/>
      <c r="CR92" s="58"/>
      <c r="CS92" s="58"/>
      <c r="CT92" s="58"/>
      <c r="CU92" s="58"/>
      <c r="CV92" s="58"/>
      <c r="CW92" s="58"/>
      <c r="CX92" s="58"/>
      <c r="CY92" s="58"/>
      <c r="CZ92" s="58"/>
      <c r="DA92" s="58"/>
      <c r="DB92" s="58"/>
      <c r="DC92" s="58"/>
      <c r="DD92" s="58"/>
      <c r="DE92" s="58"/>
      <c r="DF92" s="58"/>
      <c r="DG92" s="58"/>
    </row>
    <row r="93" spans="62:111">
      <c r="BJ93" s="58"/>
      <c r="BK93" s="58"/>
      <c r="BL93" s="58"/>
      <c r="BM93" s="58"/>
      <c r="BN93" s="58"/>
      <c r="BO93" s="58"/>
      <c r="BP93" s="58"/>
      <c r="BQ93" s="58"/>
      <c r="BR93" s="58"/>
      <c r="BS93" s="58"/>
      <c r="BT93" s="58"/>
      <c r="BU93" s="58"/>
      <c r="BV93" s="58"/>
      <c r="BW93" s="58"/>
      <c r="BX93" s="58"/>
      <c r="BY93" s="58"/>
      <c r="BZ93" s="58"/>
      <c r="CA93" s="58"/>
      <c r="CB93" s="58"/>
      <c r="CC93" s="58"/>
      <c r="CD93" s="58"/>
      <c r="CE93" s="58"/>
      <c r="CF93" s="58"/>
      <c r="CG93" s="58"/>
      <c r="CH93" s="58"/>
      <c r="CI93" s="58"/>
      <c r="CJ93" s="58"/>
      <c r="CK93" s="58"/>
      <c r="CL93" s="58"/>
      <c r="CM93" s="58"/>
      <c r="CN93" s="58"/>
      <c r="CO93" s="58"/>
      <c r="CP93" s="58"/>
      <c r="CQ93" s="58"/>
      <c r="CR93" s="58"/>
      <c r="CS93" s="58"/>
      <c r="CT93" s="58"/>
      <c r="CU93" s="58"/>
      <c r="CV93" s="58"/>
      <c r="CW93" s="58"/>
      <c r="CX93" s="58"/>
      <c r="CY93" s="58"/>
      <c r="CZ93" s="58"/>
      <c r="DA93" s="58"/>
      <c r="DB93" s="58"/>
      <c r="DC93" s="58"/>
      <c r="DD93" s="58"/>
      <c r="DE93" s="58"/>
      <c r="DF93" s="58"/>
      <c r="DG93" s="58"/>
    </row>
    <row r="94" spans="62:111">
      <c r="BJ94" s="58"/>
      <c r="BK94" s="58"/>
      <c r="BL94" s="58"/>
      <c r="BM94" s="58"/>
      <c r="BN94" s="58"/>
      <c r="BO94" s="58"/>
      <c r="BP94" s="58"/>
      <c r="BQ94" s="58"/>
      <c r="BR94" s="58"/>
      <c r="BS94" s="58"/>
      <c r="BT94" s="58"/>
      <c r="BU94" s="58"/>
      <c r="BV94" s="58"/>
      <c r="BW94" s="58"/>
      <c r="BX94" s="58"/>
      <c r="BY94" s="58"/>
      <c r="BZ94" s="58"/>
      <c r="CA94" s="58"/>
      <c r="CB94" s="58"/>
      <c r="CC94" s="58"/>
      <c r="CD94" s="58"/>
      <c r="CE94" s="58"/>
      <c r="CF94" s="58"/>
      <c r="CG94" s="58"/>
      <c r="CH94" s="58"/>
      <c r="CI94" s="58"/>
      <c r="CJ94" s="58"/>
      <c r="CK94" s="58"/>
      <c r="CL94" s="58"/>
      <c r="CM94" s="58"/>
      <c r="CN94" s="58"/>
      <c r="CO94" s="58"/>
      <c r="CP94" s="58"/>
      <c r="CQ94" s="58"/>
      <c r="CR94" s="58"/>
      <c r="CS94" s="58"/>
      <c r="CT94" s="58"/>
      <c r="CU94" s="58"/>
      <c r="CV94" s="58"/>
      <c r="CW94" s="58"/>
      <c r="CX94" s="58"/>
      <c r="CY94" s="58"/>
      <c r="CZ94" s="58"/>
      <c r="DA94" s="58"/>
      <c r="DB94" s="58"/>
      <c r="DC94" s="58"/>
      <c r="DD94" s="58"/>
      <c r="DE94" s="58"/>
      <c r="DF94" s="58"/>
      <c r="DG94" s="58"/>
    </row>
    <row r="95" spans="62:111">
      <c r="BJ95" s="58"/>
      <c r="BK95" s="58"/>
      <c r="BL95" s="58"/>
      <c r="BM95" s="58"/>
      <c r="BN95" s="58"/>
      <c r="BO95" s="58"/>
      <c r="BP95" s="58"/>
      <c r="BQ95" s="58"/>
      <c r="BR95" s="58"/>
      <c r="BS95" s="58"/>
      <c r="BT95" s="58"/>
      <c r="BU95" s="58"/>
      <c r="BV95" s="58"/>
      <c r="BW95" s="58"/>
      <c r="BX95" s="58"/>
      <c r="BY95" s="58"/>
      <c r="BZ95" s="58"/>
      <c r="CA95" s="58"/>
      <c r="CB95" s="58"/>
      <c r="CC95" s="58"/>
      <c r="CD95" s="58"/>
      <c r="CE95" s="58"/>
      <c r="CF95" s="58"/>
      <c r="CG95" s="58"/>
      <c r="CH95" s="58"/>
      <c r="CI95" s="58"/>
      <c r="CJ95" s="58"/>
      <c r="CK95" s="58"/>
      <c r="CL95" s="58"/>
      <c r="CM95" s="58"/>
      <c r="CN95" s="58"/>
      <c r="CO95" s="58"/>
      <c r="CP95" s="58"/>
      <c r="CQ95" s="58"/>
      <c r="CR95" s="58"/>
      <c r="CS95" s="58"/>
      <c r="CT95" s="58"/>
      <c r="CU95" s="58"/>
      <c r="CV95" s="58"/>
      <c r="CW95" s="58"/>
      <c r="CX95" s="58"/>
      <c r="CY95" s="58"/>
      <c r="CZ95" s="58"/>
      <c r="DA95" s="58"/>
      <c r="DB95" s="58"/>
      <c r="DC95" s="58"/>
      <c r="DD95" s="58"/>
      <c r="DE95" s="58"/>
      <c r="DF95" s="58"/>
      <c r="DG95" s="58"/>
    </row>
    <row r="96" spans="62:111">
      <c r="BJ96" s="58"/>
      <c r="BK96" s="58"/>
      <c r="BL96" s="58"/>
      <c r="BM96" s="58"/>
      <c r="BN96" s="58"/>
      <c r="BO96" s="58"/>
      <c r="BP96" s="58"/>
      <c r="BQ96" s="58"/>
      <c r="BR96" s="58"/>
      <c r="BS96" s="58"/>
      <c r="BT96" s="58"/>
      <c r="BU96" s="58"/>
      <c r="BV96" s="58"/>
      <c r="BW96" s="58"/>
      <c r="BX96" s="58"/>
      <c r="BY96" s="58"/>
      <c r="BZ96" s="58"/>
      <c r="CA96" s="58"/>
      <c r="CB96" s="58"/>
      <c r="CC96" s="58"/>
      <c r="CD96" s="58"/>
      <c r="CE96" s="58"/>
      <c r="CF96" s="58"/>
      <c r="CG96" s="58"/>
      <c r="CH96" s="58"/>
      <c r="CI96" s="58"/>
      <c r="CJ96" s="58"/>
      <c r="CK96" s="58"/>
      <c r="CL96" s="58"/>
      <c r="CM96" s="58"/>
      <c r="CN96" s="58"/>
      <c r="CO96" s="58"/>
      <c r="CP96" s="58"/>
      <c r="CQ96" s="58"/>
      <c r="CR96" s="58"/>
      <c r="CS96" s="58"/>
      <c r="CT96" s="58"/>
      <c r="CU96" s="58"/>
      <c r="CV96" s="58"/>
      <c r="CW96" s="58"/>
      <c r="CX96" s="58"/>
      <c r="CY96" s="58"/>
      <c r="CZ96" s="58"/>
      <c r="DA96" s="58"/>
      <c r="DB96" s="58"/>
      <c r="DC96" s="58"/>
      <c r="DD96" s="58"/>
      <c r="DE96" s="58"/>
      <c r="DF96" s="58"/>
      <c r="DG96" s="58"/>
    </row>
    <row r="97" spans="62:111">
      <c r="BJ97" s="58"/>
      <c r="BK97" s="58"/>
      <c r="BL97" s="58"/>
      <c r="BM97" s="58"/>
      <c r="BN97" s="58"/>
      <c r="BO97" s="58"/>
      <c r="BP97" s="58"/>
      <c r="BQ97" s="58"/>
      <c r="BR97" s="58"/>
      <c r="BS97" s="58"/>
      <c r="BT97" s="58"/>
      <c r="BU97" s="58"/>
      <c r="BV97" s="58"/>
      <c r="BW97" s="58"/>
      <c r="BX97" s="58"/>
      <c r="BY97" s="58"/>
      <c r="BZ97" s="58"/>
      <c r="CA97" s="58"/>
      <c r="CB97" s="58"/>
      <c r="CC97" s="58"/>
      <c r="CD97" s="58"/>
      <c r="CE97" s="58"/>
      <c r="CF97" s="58"/>
      <c r="CG97" s="58"/>
      <c r="CH97" s="58"/>
      <c r="CI97" s="58"/>
      <c r="CJ97" s="58"/>
      <c r="CK97" s="58"/>
      <c r="CL97" s="58"/>
      <c r="CM97" s="58"/>
      <c r="CN97" s="58"/>
      <c r="CO97" s="58"/>
      <c r="CP97" s="58"/>
      <c r="CQ97" s="58"/>
      <c r="CR97" s="58"/>
      <c r="CS97" s="58"/>
      <c r="CT97" s="58"/>
      <c r="CU97" s="58"/>
      <c r="CV97" s="58"/>
      <c r="CW97" s="58"/>
      <c r="CX97" s="58"/>
      <c r="CY97" s="58"/>
      <c r="CZ97" s="58"/>
      <c r="DA97" s="58"/>
      <c r="DB97" s="58"/>
      <c r="DC97" s="58"/>
      <c r="DD97" s="58"/>
      <c r="DE97" s="58"/>
      <c r="DF97" s="58"/>
      <c r="DG97" s="58"/>
    </row>
    <row r="98" spans="62:111">
      <c r="BJ98" s="58"/>
      <c r="BK98" s="58"/>
      <c r="BL98" s="58"/>
      <c r="BM98" s="58"/>
      <c r="BN98" s="58"/>
      <c r="BO98" s="58"/>
      <c r="BP98" s="58"/>
      <c r="BQ98" s="58"/>
      <c r="BR98" s="58"/>
      <c r="BS98" s="58"/>
      <c r="BT98" s="58"/>
      <c r="BU98" s="58"/>
      <c r="BV98" s="58"/>
      <c r="BW98" s="58"/>
      <c r="BX98" s="58"/>
      <c r="BY98" s="58"/>
      <c r="BZ98" s="58"/>
      <c r="CA98" s="58"/>
      <c r="CB98" s="58"/>
      <c r="CC98" s="58"/>
      <c r="CD98" s="58"/>
      <c r="CE98" s="58"/>
      <c r="CF98" s="58"/>
      <c r="CG98" s="58"/>
      <c r="CH98" s="58"/>
      <c r="CI98" s="58"/>
      <c r="CJ98" s="58"/>
      <c r="CK98" s="58"/>
      <c r="CL98" s="58"/>
      <c r="CM98" s="58"/>
      <c r="CN98" s="58"/>
      <c r="CO98" s="58"/>
      <c r="CP98" s="58"/>
      <c r="CQ98" s="58"/>
      <c r="CR98" s="58"/>
      <c r="CS98" s="58"/>
      <c r="CT98" s="58"/>
      <c r="CU98" s="58"/>
      <c r="CV98" s="58"/>
      <c r="CW98" s="58"/>
      <c r="CX98" s="58"/>
      <c r="CY98" s="58"/>
      <c r="CZ98" s="58"/>
      <c r="DA98" s="58"/>
      <c r="DB98" s="58"/>
      <c r="DC98" s="58"/>
      <c r="DD98" s="58"/>
      <c r="DE98" s="58"/>
      <c r="DF98" s="58"/>
      <c r="DG98" s="58"/>
    </row>
    <row r="99" spans="62:111">
      <c r="BJ99" s="58"/>
      <c r="BK99" s="58"/>
      <c r="BL99" s="58"/>
      <c r="BM99" s="58"/>
      <c r="BN99" s="58"/>
      <c r="BO99" s="58"/>
      <c r="BP99" s="58"/>
      <c r="BQ99" s="58"/>
      <c r="BR99" s="58"/>
      <c r="BS99" s="58"/>
      <c r="BT99" s="58"/>
      <c r="BU99" s="58"/>
      <c r="BV99" s="58"/>
      <c r="BW99" s="58"/>
      <c r="BX99" s="58"/>
      <c r="BY99" s="58"/>
      <c r="BZ99" s="58"/>
      <c r="CA99" s="58"/>
      <c r="CB99" s="58"/>
      <c r="CC99" s="58"/>
      <c r="CD99" s="58"/>
      <c r="CE99" s="58"/>
      <c r="CF99" s="58"/>
      <c r="CG99" s="58"/>
      <c r="CH99" s="58"/>
      <c r="CI99" s="58"/>
      <c r="CJ99" s="58"/>
      <c r="CK99" s="58"/>
      <c r="CL99" s="58"/>
      <c r="CM99" s="58"/>
      <c r="CN99" s="58"/>
      <c r="CO99" s="58"/>
      <c r="CP99" s="58"/>
      <c r="CQ99" s="58"/>
      <c r="CR99" s="58"/>
      <c r="CS99" s="58"/>
      <c r="CT99" s="58"/>
      <c r="CU99" s="58"/>
      <c r="CV99" s="58"/>
      <c r="CW99" s="58"/>
      <c r="CX99" s="58"/>
      <c r="CY99" s="58"/>
      <c r="CZ99" s="58"/>
      <c r="DA99" s="58"/>
      <c r="DB99" s="58"/>
      <c r="DC99" s="58"/>
      <c r="DD99" s="58"/>
      <c r="DE99" s="58"/>
      <c r="DF99" s="58"/>
      <c r="DG99" s="58"/>
    </row>
    <row r="100" spans="62:111">
      <c r="BJ100" s="58"/>
      <c r="BK100" s="58"/>
      <c r="BL100" s="58"/>
      <c r="BM100" s="58"/>
      <c r="BN100" s="58"/>
      <c r="BO100" s="58"/>
      <c r="BP100" s="58"/>
      <c r="BQ100" s="58"/>
      <c r="BR100" s="58"/>
      <c r="BS100" s="58"/>
      <c r="BT100" s="58"/>
      <c r="BU100" s="58"/>
      <c r="BV100" s="58"/>
      <c r="BW100" s="58"/>
      <c r="BX100" s="58"/>
      <c r="BY100" s="58"/>
      <c r="BZ100" s="58"/>
      <c r="CA100" s="58"/>
      <c r="CB100" s="58"/>
      <c r="CC100" s="58"/>
      <c r="CD100" s="58"/>
      <c r="CE100" s="58"/>
      <c r="CF100" s="58"/>
      <c r="CG100" s="58"/>
      <c r="CH100" s="58"/>
      <c r="CI100" s="58"/>
      <c r="CJ100" s="58"/>
      <c r="CK100" s="58"/>
      <c r="CL100" s="58"/>
      <c r="CM100" s="58"/>
      <c r="CN100" s="58"/>
      <c r="CO100" s="58"/>
      <c r="CP100" s="58"/>
      <c r="CQ100" s="58"/>
      <c r="CR100" s="58"/>
      <c r="CS100" s="58"/>
      <c r="CT100" s="58"/>
      <c r="CU100" s="58"/>
      <c r="CV100" s="58"/>
      <c r="CW100" s="58"/>
      <c r="CX100" s="58"/>
      <c r="CY100" s="58"/>
      <c r="CZ100" s="58"/>
      <c r="DA100" s="58"/>
      <c r="DB100" s="58"/>
      <c r="DC100" s="58"/>
      <c r="DD100" s="58"/>
      <c r="DE100" s="58"/>
      <c r="DF100" s="58"/>
      <c r="DG100" s="58"/>
    </row>
    <row r="101" spans="62:111">
      <c r="BJ101" s="58"/>
      <c r="BK101" s="58"/>
      <c r="BL101" s="58"/>
      <c r="BM101" s="58"/>
      <c r="BN101" s="58"/>
      <c r="BO101" s="58"/>
      <c r="BP101" s="58"/>
      <c r="BQ101" s="58"/>
      <c r="BR101" s="58"/>
      <c r="BS101" s="58"/>
      <c r="BT101" s="58"/>
      <c r="BU101" s="58"/>
      <c r="BV101" s="58"/>
      <c r="BW101" s="58"/>
      <c r="BX101" s="58"/>
      <c r="BY101" s="58"/>
      <c r="BZ101" s="58"/>
      <c r="CA101" s="58"/>
      <c r="CB101" s="58"/>
      <c r="CC101" s="58"/>
      <c r="CD101" s="58"/>
      <c r="CE101" s="58"/>
      <c r="CF101" s="58"/>
      <c r="CG101" s="58"/>
      <c r="CH101" s="58"/>
      <c r="CI101" s="58"/>
      <c r="CJ101" s="58"/>
      <c r="CK101" s="58"/>
      <c r="CL101" s="58"/>
      <c r="CM101" s="58"/>
      <c r="CN101" s="58"/>
      <c r="CO101" s="58"/>
      <c r="CP101" s="58"/>
      <c r="CQ101" s="58"/>
      <c r="CR101" s="58"/>
      <c r="CS101" s="58"/>
      <c r="CT101" s="58"/>
      <c r="CU101" s="58"/>
      <c r="CV101" s="58"/>
      <c r="CW101" s="58"/>
      <c r="CX101" s="58"/>
      <c r="CY101" s="58"/>
      <c r="CZ101" s="58"/>
      <c r="DA101" s="58"/>
      <c r="DB101" s="58"/>
      <c r="DC101" s="58"/>
      <c r="DD101" s="58"/>
      <c r="DE101" s="58"/>
      <c r="DF101" s="58"/>
      <c r="DG101" s="58"/>
    </row>
    <row r="102" spans="62:111">
      <c r="BJ102" s="58"/>
      <c r="BK102" s="58"/>
      <c r="BL102" s="58"/>
      <c r="BM102" s="58"/>
      <c r="BN102" s="58"/>
      <c r="BO102" s="58"/>
      <c r="BP102" s="58"/>
      <c r="BQ102" s="58"/>
      <c r="BR102" s="58"/>
      <c r="BS102" s="58"/>
      <c r="BT102" s="58"/>
      <c r="BU102" s="58"/>
      <c r="BV102" s="58"/>
      <c r="BW102" s="58"/>
      <c r="BX102" s="58"/>
      <c r="BY102" s="58"/>
      <c r="BZ102" s="58"/>
      <c r="CA102" s="58"/>
      <c r="CB102" s="58"/>
      <c r="CC102" s="58"/>
      <c r="CD102" s="58"/>
      <c r="CE102" s="58"/>
      <c r="CF102" s="58"/>
      <c r="CG102" s="58"/>
      <c r="CH102" s="58"/>
      <c r="CI102" s="58"/>
      <c r="CJ102" s="58"/>
      <c r="CK102" s="58"/>
      <c r="CL102" s="58"/>
      <c r="CM102" s="58"/>
      <c r="CN102" s="58"/>
      <c r="CO102" s="58"/>
      <c r="CP102" s="58"/>
      <c r="CQ102" s="58"/>
      <c r="CR102" s="58"/>
      <c r="CS102" s="58"/>
      <c r="CT102" s="58"/>
      <c r="CU102" s="58"/>
      <c r="CV102" s="58"/>
      <c r="CW102" s="58"/>
      <c r="CX102" s="58"/>
      <c r="CY102" s="58"/>
      <c r="CZ102" s="58"/>
      <c r="DA102" s="58"/>
      <c r="DB102" s="58"/>
      <c r="DC102" s="58"/>
      <c r="DD102" s="58"/>
      <c r="DE102" s="58"/>
      <c r="DF102" s="58"/>
      <c r="DG102" s="58"/>
    </row>
    <row r="103" spans="62:111">
      <c r="BJ103" s="58"/>
      <c r="BK103" s="58"/>
      <c r="BL103" s="58"/>
      <c r="BM103" s="58"/>
      <c r="BN103" s="58"/>
      <c r="BO103" s="58"/>
      <c r="BP103" s="58"/>
      <c r="BQ103" s="58"/>
      <c r="BR103" s="58"/>
      <c r="BS103" s="58"/>
      <c r="BT103" s="58"/>
      <c r="BU103" s="58"/>
      <c r="BV103" s="58"/>
      <c r="BW103" s="58"/>
      <c r="BX103" s="58"/>
      <c r="BY103" s="58"/>
      <c r="BZ103" s="58"/>
      <c r="CA103" s="58"/>
      <c r="CB103" s="58"/>
      <c r="CC103" s="58"/>
      <c r="CD103" s="58"/>
      <c r="CE103" s="58"/>
      <c r="CF103" s="58"/>
      <c r="CG103" s="58"/>
      <c r="CH103" s="58"/>
      <c r="CI103" s="58"/>
      <c r="CJ103" s="58"/>
      <c r="CK103" s="58"/>
      <c r="CL103" s="58"/>
      <c r="CM103" s="58"/>
      <c r="CN103" s="58"/>
      <c r="CO103" s="58"/>
      <c r="CP103" s="58"/>
      <c r="CQ103" s="58"/>
      <c r="CR103" s="58"/>
      <c r="CS103" s="58"/>
      <c r="CT103" s="58"/>
      <c r="CU103" s="58"/>
      <c r="CV103" s="58"/>
      <c r="CW103" s="58"/>
      <c r="CX103" s="58"/>
      <c r="CY103" s="58"/>
      <c r="CZ103" s="58"/>
      <c r="DA103" s="58"/>
      <c r="DB103" s="58"/>
      <c r="DC103" s="58"/>
      <c r="DD103" s="58"/>
      <c r="DE103" s="58"/>
      <c r="DF103" s="58"/>
      <c r="DG103" s="58"/>
    </row>
    <row r="104" spans="62:111">
      <c r="BJ104" s="58"/>
      <c r="BK104" s="58"/>
      <c r="BL104" s="58"/>
      <c r="BM104" s="58"/>
      <c r="BN104" s="58"/>
      <c r="BO104" s="58"/>
      <c r="BP104" s="58"/>
      <c r="BQ104" s="58"/>
      <c r="BR104" s="58"/>
      <c r="BS104" s="58"/>
      <c r="BT104" s="58"/>
      <c r="BU104" s="58"/>
      <c r="BV104" s="58"/>
      <c r="BW104" s="58"/>
      <c r="BX104" s="58"/>
      <c r="BY104" s="58"/>
      <c r="BZ104" s="58"/>
      <c r="CA104" s="58"/>
      <c r="CB104" s="58"/>
      <c r="CC104" s="58"/>
      <c r="CD104" s="58"/>
      <c r="CE104" s="58"/>
      <c r="CF104" s="58"/>
      <c r="CG104" s="58"/>
      <c r="CH104" s="58"/>
      <c r="CI104" s="58"/>
      <c r="CJ104" s="58"/>
      <c r="CK104" s="58"/>
      <c r="CL104" s="58"/>
      <c r="CM104" s="58"/>
      <c r="CN104" s="58"/>
      <c r="CO104" s="58"/>
      <c r="CP104" s="58"/>
      <c r="CQ104" s="58"/>
      <c r="CR104" s="58"/>
      <c r="CS104" s="58"/>
      <c r="CT104" s="58"/>
      <c r="CU104" s="58"/>
      <c r="CV104" s="58"/>
      <c r="CW104" s="58"/>
      <c r="CX104" s="58"/>
      <c r="CY104" s="58"/>
      <c r="CZ104" s="58"/>
      <c r="DA104" s="58"/>
      <c r="DB104" s="58"/>
      <c r="DC104" s="58"/>
      <c r="DD104" s="58"/>
      <c r="DE104" s="58"/>
      <c r="DF104" s="58"/>
      <c r="DG104" s="58"/>
    </row>
    <row r="105" spans="62:111">
      <c r="BJ105" s="58"/>
      <c r="BK105" s="58"/>
      <c r="BL105" s="58"/>
      <c r="BM105" s="58"/>
      <c r="BN105" s="58"/>
      <c r="BO105" s="58"/>
      <c r="BP105" s="58"/>
      <c r="BQ105" s="58"/>
      <c r="BR105" s="58"/>
      <c r="BS105" s="58"/>
      <c r="BT105" s="58"/>
      <c r="BU105" s="58"/>
      <c r="BV105" s="58"/>
      <c r="BW105" s="58"/>
      <c r="BX105" s="58"/>
      <c r="BY105" s="58"/>
      <c r="BZ105" s="58"/>
      <c r="CA105" s="58"/>
      <c r="CB105" s="58"/>
      <c r="CC105" s="58"/>
      <c r="CD105" s="58"/>
      <c r="CE105" s="58"/>
      <c r="CF105" s="58"/>
      <c r="CG105" s="58"/>
      <c r="CH105" s="58"/>
      <c r="CI105" s="58"/>
      <c r="CJ105" s="58"/>
      <c r="CK105" s="58"/>
      <c r="CL105" s="58"/>
      <c r="CM105" s="58"/>
      <c r="CN105" s="58"/>
      <c r="CO105" s="58"/>
      <c r="CP105" s="58"/>
      <c r="CQ105" s="58"/>
      <c r="CR105" s="58"/>
      <c r="CS105" s="58"/>
      <c r="CT105" s="58"/>
      <c r="CU105" s="58"/>
      <c r="CV105" s="58"/>
      <c r="CW105" s="58"/>
      <c r="CX105" s="58"/>
      <c r="CY105" s="58"/>
      <c r="CZ105" s="58"/>
      <c r="DA105" s="58"/>
      <c r="DB105" s="58"/>
      <c r="DC105" s="58"/>
      <c r="DD105" s="58"/>
      <c r="DE105" s="58"/>
      <c r="DF105" s="58"/>
      <c r="DG105" s="58"/>
    </row>
    <row r="106" spans="62:111">
      <c r="BJ106" s="58"/>
      <c r="BK106" s="58"/>
      <c r="BL106" s="58"/>
      <c r="BM106" s="58"/>
      <c r="BN106" s="58"/>
      <c r="BO106" s="58"/>
      <c r="BP106" s="58"/>
      <c r="BQ106" s="58"/>
      <c r="BR106" s="58"/>
      <c r="BS106" s="58"/>
      <c r="BT106" s="58"/>
      <c r="BU106" s="58"/>
      <c r="BV106" s="58"/>
      <c r="BW106" s="58"/>
      <c r="BX106" s="58"/>
      <c r="BY106" s="58"/>
      <c r="BZ106" s="58"/>
      <c r="CA106" s="58"/>
      <c r="CB106" s="58"/>
      <c r="CC106" s="58"/>
      <c r="CD106" s="58"/>
      <c r="CE106" s="58"/>
      <c r="CF106" s="58"/>
      <c r="CG106" s="58"/>
      <c r="CH106" s="58"/>
      <c r="CI106" s="58"/>
      <c r="CJ106" s="58"/>
      <c r="CK106" s="58"/>
      <c r="CL106" s="58"/>
      <c r="CM106" s="58"/>
      <c r="CN106" s="58"/>
      <c r="CO106" s="58"/>
      <c r="CP106" s="58"/>
      <c r="CQ106" s="58"/>
      <c r="CR106" s="58"/>
      <c r="CS106" s="58"/>
      <c r="CT106" s="58"/>
      <c r="CU106" s="58"/>
      <c r="CV106" s="58"/>
      <c r="CW106" s="58"/>
      <c r="CX106" s="58"/>
      <c r="CY106" s="58"/>
      <c r="CZ106" s="58"/>
      <c r="DA106" s="58"/>
      <c r="DB106" s="58"/>
      <c r="DC106" s="58"/>
      <c r="DD106" s="58"/>
      <c r="DE106" s="58"/>
      <c r="DF106" s="58"/>
      <c r="DG106" s="58"/>
    </row>
    <row r="107" spans="62:111">
      <c r="BJ107" s="58"/>
      <c r="BK107" s="58"/>
      <c r="BL107" s="58"/>
      <c r="BM107" s="58"/>
      <c r="BN107" s="58"/>
      <c r="BO107" s="58"/>
      <c r="BP107" s="58"/>
      <c r="BQ107" s="58"/>
      <c r="BR107" s="58"/>
      <c r="BS107" s="58"/>
      <c r="BT107" s="58"/>
      <c r="BU107" s="58"/>
      <c r="BV107" s="58"/>
      <c r="BW107" s="58"/>
      <c r="BX107" s="58"/>
      <c r="BY107" s="58"/>
      <c r="BZ107" s="58"/>
      <c r="CA107" s="58"/>
      <c r="CB107" s="58"/>
      <c r="CC107" s="58"/>
      <c r="CD107" s="58"/>
      <c r="CE107" s="58"/>
      <c r="CF107" s="58"/>
      <c r="CG107" s="58"/>
      <c r="CH107" s="58"/>
      <c r="CI107" s="58"/>
      <c r="CJ107" s="58"/>
      <c r="CK107" s="58"/>
      <c r="CL107" s="58"/>
      <c r="CM107" s="58"/>
      <c r="CN107" s="58"/>
      <c r="CO107" s="58"/>
      <c r="CP107" s="58"/>
      <c r="CQ107" s="58"/>
      <c r="CR107" s="58"/>
      <c r="CS107" s="58"/>
      <c r="CT107" s="58"/>
      <c r="CU107" s="58"/>
      <c r="CV107" s="58"/>
      <c r="CW107" s="58"/>
      <c r="CX107" s="58"/>
      <c r="CY107" s="58"/>
      <c r="CZ107" s="58"/>
      <c r="DA107" s="58"/>
      <c r="DB107" s="58"/>
      <c r="DC107" s="58"/>
      <c r="DD107" s="58"/>
      <c r="DE107" s="58"/>
      <c r="DF107" s="58"/>
      <c r="DG107" s="58"/>
    </row>
    <row r="108" spans="62:111">
      <c r="BJ108" s="58"/>
      <c r="BK108" s="58"/>
      <c r="BL108" s="58"/>
      <c r="BM108" s="58"/>
      <c r="BN108" s="58"/>
      <c r="BO108" s="58"/>
      <c r="BP108" s="58"/>
      <c r="BQ108" s="58"/>
      <c r="BR108" s="58"/>
      <c r="BS108" s="58"/>
      <c r="BT108" s="58"/>
      <c r="BU108" s="58"/>
      <c r="BV108" s="58"/>
      <c r="BW108" s="58"/>
      <c r="BX108" s="58"/>
      <c r="BY108" s="58"/>
      <c r="BZ108" s="58"/>
      <c r="CA108" s="58"/>
      <c r="CB108" s="58"/>
      <c r="CC108" s="58"/>
      <c r="CD108" s="58"/>
      <c r="CE108" s="58"/>
      <c r="CF108" s="58"/>
      <c r="CG108" s="58"/>
      <c r="CH108" s="58"/>
      <c r="CI108" s="58"/>
      <c r="CJ108" s="58"/>
      <c r="CK108" s="58"/>
      <c r="CL108" s="58"/>
      <c r="CM108" s="58"/>
      <c r="CN108" s="58"/>
      <c r="CO108" s="58"/>
      <c r="CP108" s="58"/>
      <c r="CQ108" s="58"/>
      <c r="CR108" s="58"/>
      <c r="CS108" s="58"/>
      <c r="CT108" s="58"/>
      <c r="CU108" s="58"/>
      <c r="CV108" s="58"/>
      <c r="CW108" s="58"/>
      <c r="CX108" s="58"/>
      <c r="CY108" s="58"/>
      <c r="CZ108" s="58"/>
      <c r="DA108" s="58"/>
      <c r="DB108" s="58"/>
      <c r="DC108" s="58"/>
      <c r="DD108" s="58"/>
      <c r="DE108" s="58"/>
      <c r="DF108" s="58"/>
      <c r="DG108" s="58"/>
    </row>
    <row r="109" spans="62:111">
      <c r="BJ109" s="58"/>
      <c r="BK109" s="58"/>
      <c r="BL109" s="58"/>
      <c r="BM109" s="58"/>
      <c r="BN109" s="58"/>
      <c r="BO109" s="58"/>
      <c r="BP109" s="58"/>
      <c r="BQ109" s="58"/>
      <c r="BR109" s="58"/>
      <c r="BS109" s="58"/>
      <c r="BT109" s="58"/>
      <c r="BU109" s="58"/>
      <c r="BV109" s="58"/>
      <c r="BW109" s="58"/>
      <c r="BX109" s="58"/>
      <c r="BY109" s="58"/>
      <c r="BZ109" s="58"/>
      <c r="CA109" s="58"/>
      <c r="CB109" s="58"/>
      <c r="CC109" s="58"/>
      <c r="CD109" s="58"/>
      <c r="CE109" s="58"/>
      <c r="CF109" s="58"/>
      <c r="CG109" s="58"/>
      <c r="CH109" s="58"/>
      <c r="CI109" s="58"/>
      <c r="CJ109" s="58"/>
      <c r="CK109" s="58"/>
      <c r="CL109" s="58"/>
      <c r="CM109" s="58"/>
      <c r="CN109" s="58"/>
      <c r="CO109" s="58"/>
      <c r="CP109" s="58"/>
      <c r="CQ109" s="58"/>
      <c r="CR109" s="58"/>
      <c r="CS109" s="58"/>
      <c r="CT109" s="58"/>
      <c r="CU109" s="58"/>
      <c r="CV109" s="58"/>
      <c r="CW109" s="58"/>
      <c r="CX109" s="58"/>
      <c r="CY109" s="58"/>
      <c r="CZ109" s="58"/>
      <c r="DA109" s="58"/>
      <c r="DB109" s="58"/>
      <c r="DC109" s="58"/>
      <c r="DD109" s="58"/>
      <c r="DE109" s="58"/>
      <c r="DF109" s="58"/>
      <c r="DG109" s="58"/>
    </row>
    <row r="110" spans="62:111">
      <c r="BJ110" s="58"/>
      <c r="BK110" s="58"/>
      <c r="BL110" s="58"/>
      <c r="BM110" s="58"/>
      <c r="BN110" s="58"/>
      <c r="BO110" s="58"/>
      <c r="BP110" s="58"/>
      <c r="BQ110" s="58"/>
      <c r="BR110" s="58"/>
      <c r="BS110" s="58"/>
      <c r="BT110" s="58"/>
      <c r="BU110" s="58"/>
      <c r="BV110" s="58"/>
      <c r="BW110" s="58"/>
      <c r="BX110" s="58"/>
      <c r="BY110" s="58"/>
      <c r="BZ110" s="58"/>
      <c r="CA110" s="58"/>
      <c r="CB110" s="58"/>
      <c r="CC110" s="58"/>
      <c r="CD110" s="58"/>
      <c r="CE110" s="58"/>
      <c r="CF110" s="58"/>
      <c r="CG110" s="58"/>
      <c r="CH110" s="58"/>
      <c r="CI110" s="58"/>
      <c r="CJ110" s="58"/>
      <c r="CK110" s="58"/>
      <c r="CL110" s="58"/>
      <c r="CM110" s="58"/>
      <c r="CN110" s="58"/>
      <c r="CO110" s="58"/>
      <c r="CP110" s="58"/>
      <c r="CQ110" s="58"/>
      <c r="CR110" s="58"/>
      <c r="CS110" s="58"/>
      <c r="CT110" s="58"/>
      <c r="CU110" s="58"/>
      <c r="CV110" s="58"/>
      <c r="CW110" s="58"/>
      <c r="CX110" s="58"/>
      <c r="CY110" s="58"/>
      <c r="CZ110" s="58"/>
      <c r="DA110" s="58"/>
      <c r="DB110" s="58"/>
      <c r="DC110" s="58"/>
      <c r="DD110" s="58"/>
      <c r="DE110" s="58"/>
      <c r="DF110" s="58"/>
      <c r="DG110" s="58"/>
    </row>
    <row r="111" spans="62:111">
      <c r="BJ111" s="58"/>
      <c r="BK111" s="58"/>
      <c r="BL111" s="58"/>
      <c r="BM111" s="58"/>
      <c r="BN111" s="58"/>
      <c r="BO111" s="58"/>
      <c r="BP111" s="58"/>
      <c r="BQ111" s="58"/>
      <c r="BR111" s="58"/>
      <c r="BS111" s="58"/>
      <c r="BT111" s="58"/>
      <c r="BU111" s="58"/>
      <c r="BV111" s="58"/>
      <c r="BW111" s="58"/>
      <c r="BX111" s="58"/>
      <c r="BY111" s="58"/>
      <c r="BZ111" s="58"/>
      <c r="CA111" s="58"/>
      <c r="CB111" s="58"/>
      <c r="CC111" s="58"/>
      <c r="CD111" s="58"/>
      <c r="CE111" s="58"/>
      <c r="CF111" s="58"/>
      <c r="CG111" s="58"/>
      <c r="CH111" s="58"/>
      <c r="CI111" s="58"/>
      <c r="CJ111" s="58"/>
      <c r="CK111" s="58"/>
      <c r="CL111" s="58"/>
      <c r="CM111" s="58"/>
      <c r="CN111" s="58"/>
      <c r="CO111" s="58"/>
      <c r="CP111" s="58"/>
      <c r="CQ111" s="58"/>
      <c r="CR111" s="58"/>
      <c r="CS111" s="58"/>
      <c r="CT111" s="58"/>
      <c r="CU111" s="58"/>
      <c r="CV111" s="58"/>
      <c r="CW111" s="58"/>
      <c r="CX111" s="58"/>
      <c r="CY111" s="58"/>
      <c r="CZ111" s="58"/>
      <c r="DA111" s="58"/>
      <c r="DB111" s="58"/>
      <c r="DC111" s="58"/>
      <c r="DD111" s="58"/>
      <c r="DE111" s="58"/>
      <c r="DF111" s="58"/>
      <c r="DG111" s="58"/>
    </row>
    <row r="112" spans="62:111">
      <c r="BJ112" s="58"/>
      <c r="BK112" s="58"/>
      <c r="BL112" s="58"/>
      <c r="BM112" s="58"/>
      <c r="BN112" s="58"/>
      <c r="BO112" s="58"/>
      <c r="BP112" s="58"/>
      <c r="BQ112" s="58"/>
      <c r="BR112" s="58"/>
      <c r="BS112" s="58"/>
      <c r="BT112" s="58"/>
      <c r="BU112" s="58"/>
      <c r="BV112" s="58"/>
      <c r="BW112" s="58"/>
      <c r="BX112" s="58"/>
      <c r="BY112" s="58"/>
      <c r="BZ112" s="58"/>
      <c r="CA112" s="58"/>
      <c r="CB112" s="58"/>
      <c r="CC112" s="58"/>
      <c r="CD112" s="58"/>
      <c r="CE112" s="58"/>
      <c r="CF112" s="58"/>
      <c r="CG112" s="58"/>
      <c r="CH112" s="58"/>
      <c r="CI112" s="58"/>
      <c r="CJ112" s="58"/>
      <c r="CK112" s="58"/>
      <c r="CL112" s="58"/>
      <c r="CM112" s="58"/>
      <c r="CN112" s="58"/>
      <c r="CO112" s="58"/>
      <c r="CP112" s="58"/>
      <c r="CQ112" s="58"/>
      <c r="CR112" s="58"/>
      <c r="CS112" s="58"/>
      <c r="CT112" s="58"/>
      <c r="CU112" s="58"/>
      <c r="CV112" s="58"/>
      <c r="CW112" s="58"/>
      <c r="CX112" s="58"/>
      <c r="CY112" s="58"/>
      <c r="CZ112" s="58"/>
      <c r="DA112" s="58"/>
      <c r="DB112" s="58"/>
      <c r="DC112" s="58"/>
      <c r="DD112" s="58"/>
      <c r="DE112" s="58"/>
      <c r="DF112" s="58"/>
      <c r="DG112" s="58"/>
    </row>
    <row r="113" spans="62:111">
      <c r="BJ113" s="58"/>
      <c r="BK113" s="58"/>
      <c r="BL113" s="58"/>
      <c r="BM113" s="58"/>
      <c r="BN113" s="58"/>
      <c r="BO113" s="58"/>
      <c r="BP113" s="58"/>
      <c r="BQ113" s="58"/>
      <c r="BR113" s="58"/>
      <c r="BS113" s="58"/>
      <c r="BT113" s="58"/>
      <c r="BU113" s="58"/>
      <c r="BV113" s="58"/>
      <c r="BW113" s="58"/>
      <c r="BX113" s="58"/>
      <c r="BY113" s="58"/>
      <c r="BZ113" s="58"/>
      <c r="CA113" s="58"/>
      <c r="CB113" s="58"/>
      <c r="CC113" s="58"/>
      <c r="CD113" s="58"/>
      <c r="CE113" s="58"/>
      <c r="CF113" s="58"/>
      <c r="CG113" s="58"/>
      <c r="CH113" s="58"/>
      <c r="CI113" s="58"/>
      <c r="CJ113" s="58"/>
      <c r="CK113" s="58"/>
      <c r="CL113" s="58"/>
      <c r="CM113" s="58"/>
      <c r="CN113" s="58"/>
      <c r="CO113" s="58"/>
      <c r="CP113" s="58"/>
      <c r="CQ113" s="58"/>
      <c r="CR113" s="58"/>
      <c r="CS113" s="58"/>
      <c r="CT113" s="58"/>
      <c r="CU113" s="58"/>
      <c r="CV113" s="58"/>
      <c r="CW113" s="58"/>
      <c r="CX113" s="58"/>
      <c r="CY113" s="58"/>
      <c r="CZ113" s="58"/>
      <c r="DA113" s="58"/>
      <c r="DB113" s="58"/>
      <c r="DC113" s="58"/>
      <c r="DD113" s="58"/>
      <c r="DE113" s="58"/>
      <c r="DF113" s="58"/>
      <c r="DG113" s="58"/>
    </row>
    <row r="114" spans="62:111">
      <c r="BJ114" s="58"/>
      <c r="BK114" s="58"/>
      <c r="BL114" s="58"/>
      <c r="BM114" s="58"/>
      <c r="BN114" s="58"/>
      <c r="BO114" s="58"/>
      <c r="BP114" s="58"/>
      <c r="BQ114" s="58"/>
      <c r="BR114" s="58"/>
      <c r="BS114" s="58"/>
      <c r="BT114" s="58"/>
      <c r="BU114" s="58"/>
      <c r="BV114" s="58"/>
      <c r="BW114" s="58"/>
      <c r="BX114" s="58"/>
      <c r="BY114" s="58"/>
      <c r="BZ114" s="58"/>
      <c r="CA114" s="58"/>
      <c r="CB114" s="58"/>
      <c r="CC114" s="58"/>
      <c r="CD114" s="58"/>
      <c r="CE114" s="58"/>
      <c r="CF114" s="58"/>
      <c r="CG114" s="58"/>
      <c r="CH114" s="58"/>
      <c r="CI114" s="58"/>
      <c r="CJ114" s="58"/>
      <c r="CK114" s="58"/>
      <c r="CL114" s="58"/>
      <c r="CM114" s="58"/>
      <c r="CN114" s="58"/>
      <c r="CO114" s="58"/>
      <c r="CP114" s="58"/>
      <c r="CQ114" s="58"/>
      <c r="CR114" s="58"/>
      <c r="CS114" s="58"/>
      <c r="CT114" s="58"/>
      <c r="CU114" s="58"/>
      <c r="CV114" s="58"/>
      <c r="CW114" s="58"/>
      <c r="CX114" s="58"/>
      <c r="CY114" s="58"/>
      <c r="CZ114" s="58"/>
      <c r="DA114" s="58"/>
      <c r="DB114" s="58"/>
      <c r="DC114" s="58"/>
      <c r="DD114" s="58"/>
      <c r="DE114" s="58"/>
      <c r="DF114" s="58"/>
      <c r="DG114" s="58"/>
    </row>
    <row r="115" spans="62:111">
      <c r="BJ115" s="58"/>
      <c r="BK115" s="58"/>
      <c r="BL115" s="58"/>
      <c r="BM115" s="58"/>
      <c r="BN115" s="58"/>
      <c r="BO115" s="58"/>
      <c r="BP115" s="58"/>
      <c r="BQ115" s="58"/>
      <c r="BR115" s="58"/>
      <c r="BS115" s="58"/>
      <c r="BT115" s="58"/>
      <c r="BU115" s="58"/>
      <c r="BV115" s="58"/>
      <c r="BW115" s="58"/>
      <c r="BX115" s="58"/>
      <c r="BY115" s="58"/>
      <c r="BZ115" s="58"/>
      <c r="CA115" s="58"/>
      <c r="CB115" s="58"/>
      <c r="CC115" s="58"/>
      <c r="CD115" s="58"/>
      <c r="CE115" s="58"/>
      <c r="CF115" s="58"/>
      <c r="CG115" s="58"/>
      <c r="CH115" s="58"/>
      <c r="CI115" s="58"/>
      <c r="CJ115" s="58"/>
      <c r="CK115" s="58"/>
      <c r="CL115" s="58"/>
      <c r="CM115" s="58"/>
      <c r="CN115" s="58"/>
      <c r="CO115" s="58"/>
      <c r="CP115" s="58"/>
      <c r="CQ115" s="58"/>
      <c r="CR115" s="58"/>
      <c r="CS115" s="58"/>
      <c r="CT115" s="58"/>
      <c r="CU115" s="58"/>
      <c r="CV115" s="58"/>
      <c r="CW115" s="58"/>
      <c r="CX115" s="58"/>
      <c r="CY115" s="58"/>
      <c r="CZ115" s="58"/>
      <c r="DA115" s="58"/>
      <c r="DB115" s="58"/>
      <c r="DC115" s="58"/>
      <c r="DD115" s="58"/>
      <c r="DE115" s="58"/>
      <c r="DF115" s="58"/>
      <c r="DG115" s="58"/>
    </row>
    <row r="116" spans="62:111">
      <c r="BJ116" s="58"/>
      <c r="BK116" s="58"/>
      <c r="BL116" s="58"/>
      <c r="BM116" s="58"/>
      <c r="BN116" s="58"/>
      <c r="BO116" s="58"/>
      <c r="BP116" s="58"/>
      <c r="BQ116" s="58"/>
      <c r="BR116" s="58"/>
      <c r="BS116" s="58"/>
      <c r="BT116" s="58"/>
      <c r="BU116" s="58"/>
      <c r="BV116" s="58"/>
      <c r="BW116" s="58"/>
      <c r="BX116" s="58"/>
      <c r="BY116" s="58"/>
      <c r="BZ116" s="58"/>
      <c r="CA116" s="58"/>
      <c r="CB116" s="58"/>
      <c r="CC116" s="58"/>
      <c r="CD116" s="58"/>
      <c r="CE116" s="58"/>
      <c r="CF116" s="58"/>
      <c r="CG116" s="58"/>
      <c r="CH116" s="58"/>
      <c r="CI116" s="58"/>
      <c r="CJ116" s="58"/>
      <c r="CK116" s="58"/>
      <c r="CL116" s="58"/>
      <c r="CM116" s="58"/>
      <c r="CN116" s="58"/>
      <c r="CO116" s="58"/>
      <c r="CP116" s="58"/>
      <c r="CQ116" s="58"/>
      <c r="CR116" s="58"/>
      <c r="CS116" s="58"/>
      <c r="CT116" s="58"/>
      <c r="CU116" s="58"/>
      <c r="CV116" s="58"/>
      <c r="CW116" s="58"/>
      <c r="CX116" s="58"/>
      <c r="CY116" s="58"/>
      <c r="CZ116" s="58"/>
      <c r="DA116" s="58"/>
      <c r="DB116" s="58"/>
      <c r="DC116" s="58"/>
      <c r="DD116" s="58"/>
      <c r="DE116" s="58"/>
      <c r="DF116" s="58"/>
      <c r="DG116" s="58"/>
    </row>
    <row r="117" spans="62:111">
      <c r="BJ117" s="58"/>
      <c r="BK117" s="58"/>
      <c r="BL117" s="58"/>
      <c r="BM117" s="58"/>
      <c r="BN117" s="58"/>
      <c r="BO117" s="58"/>
      <c r="BP117" s="58"/>
      <c r="BQ117" s="58"/>
      <c r="BR117" s="58"/>
      <c r="BS117" s="58"/>
      <c r="BT117" s="58"/>
      <c r="BU117" s="58"/>
      <c r="BV117" s="58"/>
      <c r="BW117" s="58"/>
      <c r="BX117" s="58"/>
      <c r="BY117" s="58"/>
      <c r="BZ117" s="58"/>
      <c r="CA117" s="58"/>
      <c r="CB117" s="58"/>
      <c r="CC117" s="58"/>
      <c r="CD117" s="58"/>
      <c r="CE117" s="58"/>
      <c r="CF117" s="58"/>
      <c r="CG117" s="58"/>
      <c r="CH117" s="58"/>
      <c r="CI117" s="58"/>
      <c r="CJ117" s="58"/>
      <c r="CK117" s="58"/>
      <c r="CL117" s="58"/>
      <c r="CM117" s="58"/>
      <c r="CN117" s="58"/>
      <c r="CO117" s="58"/>
      <c r="CP117" s="58"/>
      <c r="CQ117" s="58"/>
      <c r="CR117" s="58"/>
      <c r="CS117" s="58"/>
      <c r="CT117" s="58"/>
      <c r="CU117" s="58"/>
      <c r="CV117" s="58"/>
      <c r="CW117" s="58"/>
      <c r="CX117" s="58"/>
      <c r="CY117" s="58"/>
      <c r="CZ117" s="58"/>
      <c r="DA117" s="58"/>
      <c r="DB117" s="58"/>
      <c r="DC117" s="58"/>
      <c r="DD117" s="58"/>
      <c r="DE117" s="58"/>
      <c r="DF117" s="58"/>
      <c r="DG117" s="58"/>
    </row>
    <row r="118" spans="62:111">
      <c r="BJ118" s="58"/>
      <c r="BK118" s="58"/>
      <c r="BL118" s="58"/>
      <c r="BM118" s="58"/>
      <c r="BN118" s="58"/>
      <c r="BO118" s="58"/>
      <c r="BP118" s="58"/>
      <c r="BQ118" s="58"/>
      <c r="BR118" s="58"/>
      <c r="BS118" s="58"/>
      <c r="BT118" s="58"/>
      <c r="BU118" s="58"/>
      <c r="BV118" s="58"/>
      <c r="BW118" s="58"/>
      <c r="BX118" s="58"/>
      <c r="BY118" s="58"/>
      <c r="BZ118" s="58"/>
      <c r="CA118" s="58"/>
      <c r="CB118" s="58"/>
      <c r="CC118" s="58"/>
      <c r="CD118" s="58"/>
      <c r="CE118" s="58"/>
      <c r="CF118" s="58"/>
      <c r="CG118" s="58"/>
      <c r="CH118" s="58"/>
      <c r="CI118" s="58"/>
      <c r="CJ118" s="58"/>
      <c r="CK118" s="58"/>
      <c r="CL118" s="58"/>
      <c r="CM118" s="58"/>
      <c r="CN118" s="58"/>
      <c r="CO118" s="58"/>
      <c r="CP118" s="58"/>
      <c r="CQ118" s="58"/>
      <c r="CR118" s="58"/>
      <c r="CS118" s="58"/>
      <c r="CT118" s="58"/>
      <c r="CU118" s="58"/>
      <c r="CV118" s="58"/>
      <c r="CW118" s="58"/>
      <c r="CX118" s="58"/>
      <c r="CY118" s="58"/>
      <c r="CZ118" s="58"/>
      <c r="DA118" s="58"/>
      <c r="DB118" s="58"/>
      <c r="DC118" s="58"/>
      <c r="DD118" s="58"/>
      <c r="DE118" s="58"/>
      <c r="DF118" s="58"/>
      <c r="DG118" s="58"/>
    </row>
    <row r="119" spans="62:111">
      <c r="BJ119" s="58"/>
      <c r="BK119" s="58"/>
      <c r="BL119" s="58"/>
      <c r="BM119" s="58"/>
      <c r="BN119" s="58"/>
      <c r="BO119" s="58"/>
      <c r="BP119" s="58"/>
      <c r="BQ119" s="58"/>
      <c r="BR119" s="58"/>
      <c r="BS119" s="58"/>
      <c r="BT119" s="58"/>
      <c r="BU119" s="58"/>
      <c r="BV119" s="58"/>
      <c r="BW119" s="58"/>
      <c r="BX119" s="58"/>
      <c r="BY119" s="58"/>
      <c r="BZ119" s="58"/>
      <c r="CA119" s="58"/>
      <c r="CB119" s="58"/>
      <c r="CC119" s="58"/>
      <c r="CD119" s="58"/>
      <c r="CE119" s="58"/>
      <c r="CF119" s="58"/>
      <c r="CG119" s="58"/>
      <c r="CH119" s="58"/>
      <c r="CI119" s="58"/>
      <c r="CJ119" s="58"/>
      <c r="CK119" s="58"/>
      <c r="CL119" s="58"/>
      <c r="CM119" s="58"/>
      <c r="CN119" s="58"/>
      <c r="CO119" s="58"/>
      <c r="CP119" s="58"/>
      <c r="CQ119" s="58"/>
      <c r="CR119" s="58"/>
      <c r="CS119" s="58"/>
      <c r="CT119" s="58"/>
      <c r="CU119" s="58"/>
      <c r="CV119" s="58"/>
      <c r="CW119" s="58"/>
      <c r="CX119" s="58"/>
      <c r="CY119" s="58"/>
      <c r="CZ119" s="58"/>
      <c r="DA119" s="58"/>
      <c r="DB119" s="58"/>
      <c r="DC119" s="58"/>
      <c r="DD119" s="58"/>
      <c r="DE119" s="58"/>
      <c r="DF119" s="58"/>
      <c r="DG119" s="58"/>
    </row>
    <row r="120" spans="62:111">
      <c r="BJ120" s="58"/>
      <c r="BK120" s="58"/>
      <c r="BL120" s="58"/>
      <c r="BM120" s="58"/>
      <c r="BN120" s="58"/>
      <c r="BO120" s="58"/>
      <c r="BP120" s="58"/>
      <c r="BQ120" s="58"/>
      <c r="BR120" s="58"/>
      <c r="BS120" s="58"/>
      <c r="BT120" s="58"/>
      <c r="BU120" s="58"/>
      <c r="BV120" s="58"/>
      <c r="BW120" s="58"/>
      <c r="BX120" s="58"/>
      <c r="BY120" s="58"/>
      <c r="BZ120" s="58"/>
      <c r="CA120" s="58"/>
      <c r="CB120" s="58"/>
      <c r="CC120" s="58"/>
      <c r="CD120" s="58"/>
      <c r="CE120" s="58"/>
      <c r="CF120" s="58"/>
      <c r="CG120" s="58"/>
      <c r="CH120" s="58"/>
      <c r="CI120" s="58"/>
      <c r="CJ120" s="58"/>
      <c r="CK120" s="58"/>
      <c r="CL120" s="58"/>
      <c r="CM120" s="58"/>
      <c r="CN120" s="58"/>
      <c r="CO120" s="58"/>
      <c r="CP120" s="58"/>
      <c r="CQ120" s="58"/>
      <c r="CR120" s="58"/>
      <c r="CS120" s="58"/>
      <c r="CT120" s="58"/>
      <c r="CU120" s="58"/>
      <c r="CV120" s="58"/>
      <c r="CW120" s="58"/>
      <c r="CX120" s="58"/>
      <c r="CY120" s="58"/>
      <c r="CZ120" s="58"/>
      <c r="DA120" s="58"/>
      <c r="DB120" s="58"/>
      <c r="DC120" s="58"/>
      <c r="DD120" s="58"/>
      <c r="DE120" s="58"/>
      <c r="DF120" s="58"/>
      <c r="DG120" s="58"/>
    </row>
    <row r="121" spans="62:111">
      <c r="BJ121" s="58"/>
      <c r="BK121" s="58"/>
      <c r="BL121" s="58"/>
      <c r="BM121" s="58"/>
      <c r="BN121" s="58"/>
      <c r="BO121" s="58"/>
      <c r="BP121" s="58"/>
      <c r="BQ121" s="58"/>
      <c r="BR121" s="58"/>
      <c r="BS121" s="58"/>
      <c r="BT121" s="58"/>
      <c r="BU121" s="58"/>
      <c r="BV121" s="58"/>
      <c r="BW121" s="58"/>
      <c r="BX121" s="58"/>
      <c r="BY121" s="58"/>
      <c r="BZ121" s="58"/>
      <c r="CA121" s="58"/>
      <c r="CB121" s="58"/>
      <c r="CC121" s="58"/>
      <c r="CD121" s="58"/>
      <c r="CE121" s="58"/>
      <c r="CF121" s="58"/>
      <c r="CG121" s="58"/>
      <c r="CH121" s="58"/>
      <c r="CI121" s="58"/>
      <c r="CJ121" s="58"/>
      <c r="CK121" s="58"/>
      <c r="CL121" s="58"/>
      <c r="CM121" s="58"/>
      <c r="CN121" s="58"/>
      <c r="CO121" s="58"/>
      <c r="CP121" s="58"/>
      <c r="CQ121" s="58"/>
      <c r="CR121" s="58"/>
      <c r="CS121" s="58"/>
      <c r="CT121" s="58"/>
      <c r="CU121" s="58"/>
      <c r="CV121" s="58"/>
      <c r="CW121" s="58"/>
      <c r="CX121" s="58"/>
      <c r="CY121" s="58"/>
      <c r="CZ121" s="58"/>
      <c r="DA121" s="58"/>
      <c r="DB121" s="58"/>
      <c r="DC121" s="58"/>
      <c r="DD121" s="58"/>
      <c r="DE121" s="58"/>
      <c r="DF121" s="58"/>
      <c r="DG121" s="58"/>
    </row>
    <row r="122" spans="62:111">
      <c r="BJ122" s="58"/>
      <c r="BK122" s="58"/>
      <c r="BL122" s="58"/>
      <c r="BM122" s="58"/>
      <c r="BN122" s="58"/>
      <c r="BO122" s="58"/>
      <c r="BP122" s="58"/>
      <c r="BQ122" s="58"/>
      <c r="BR122" s="58"/>
      <c r="BS122" s="58"/>
      <c r="BT122" s="58"/>
      <c r="BU122" s="58"/>
      <c r="BV122" s="58"/>
      <c r="BW122" s="58"/>
      <c r="BX122" s="58"/>
      <c r="BY122" s="58"/>
      <c r="BZ122" s="58"/>
      <c r="CA122" s="58"/>
      <c r="CB122" s="58"/>
      <c r="CC122" s="58"/>
      <c r="CD122" s="58"/>
      <c r="CE122" s="58"/>
      <c r="CF122" s="58"/>
      <c r="CG122" s="58"/>
      <c r="CH122" s="58"/>
      <c r="CI122" s="58"/>
      <c r="CJ122" s="58"/>
      <c r="CK122" s="58"/>
      <c r="CL122" s="58"/>
      <c r="CM122" s="58"/>
      <c r="CN122" s="58"/>
      <c r="CO122" s="58"/>
      <c r="CP122" s="58"/>
      <c r="CQ122" s="58"/>
      <c r="CR122" s="58"/>
      <c r="CS122" s="58"/>
      <c r="CT122" s="58"/>
      <c r="CU122" s="58"/>
      <c r="CV122" s="58"/>
      <c r="CW122" s="58"/>
      <c r="CX122" s="58"/>
      <c r="CY122" s="58"/>
      <c r="CZ122" s="58"/>
      <c r="DA122" s="58"/>
      <c r="DB122" s="58"/>
      <c r="DC122" s="58"/>
      <c r="DD122" s="58"/>
      <c r="DE122" s="58"/>
      <c r="DF122" s="58"/>
      <c r="DG122" s="58"/>
    </row>
    <row r="123" spans="62:111">
      <c r="BJ123" s="58"/>
      <c r="BK123" s="58"/>
      <c r="BL123" s="58"/>
      <c r="BM123" s="58"/>
      <c r="BN123" s="58"/>
      <c r="BO123" s="58"/>
      <c r="BP123" s="58"/>
      <c r="BQ123" s="58"/>
      <c r="BR123" s="58"/>
      <c r="BS123" s="58"/>
      <c r="BT123" s="58"/>
      <c r="BU123" s="58"/>
      <c r="BV123" s="58"/>
      <c r="BW123" s="58"/>
      <c r="BX123" s="58"/>
      <c r="BY123" s="58"/>
      <c r="BZ123" s="58"/>
      <c r="CA123" s="58"/>
      <c r="CB123" s="58"/>
      <c r="CC123" s="58"/>
      <c r="CD123" s="58"/>
      <c r="CE123" s="58"/>
      <c r="CF123" s="58"/>
      <c r="CG123" s="58"/>
      <c r="CH123" s="58"/>
      <c r="CI123" s="58"/>
      <c r="CJ123" s="58"/>
      <c r="CK123" s="58"/>
      <c r="CL123" s="58"/>
      <c r="CM123" s="58"/>
      <c r="CN123" s="58"/>
      <c r="CO123" s="58"/>
      <c r="CP123" s="58"/>
      <c r="CQ123" s="58"/>
      <c r="CR123" s="58"/>
      <c r="CS123" s="58"/>
      <c r="CT123" s="58"/>
      <c r="CU123" s="58"/>
      <c r="CV123" s="58"/>
      <c r="CW123" s="58"/>
      <c r="CX123" s="58"/>
      <c r="CY123" s="58"/>
      <c r="CZ123" s="58"/>
      <c r="DA123" s="58"/>
      <c r="DB123" s="58"/>
      <c r="DC123" s="58"/>
      <c r="DD123" s="58"/>
      <c r="DE123" s="58"/>
      <c r="DF123" s="58"/>
      <c r="DG123" s="58"/>
    </row>
    <row r="124" spans="62:111">
      <c r="BJ124" s="58"/>
      <c r="BK124" s="58"/>
      <c r="BL124" s="58"/>
      <c r="BM124" s="58"/>
      <c r="BN124" s="58"/>
      <c r="BO124" s="58"/>
      <c r="BP124" s="58"/>
      <c r="BQ124" s="58"/>
      <c r="BR124" s="58"/>
      <c r="BS124" s="58"/>
      <c r="BT124" s="58"/>
      <c r="BU124" s="58"/>
      <c r="BV124" s="58"/>
      <c r="BW124" s="58"/>
      <c r="BX124" s="58"/>
      <c r="BY124" s="58"/>
      <c r="BZ124" s="58"/>
      <c r="CA124" s="58"/>
      <c r="CB124" s="58"/>
      <c r="CC124" s="58"/>
      <c r="CD124" s="58"/>
      <c r="CE124" s="58"/>
      <c r="CF124" s="58"/>
      <c r="CG124" s="58"/>
      <c r="CH124" s="58"/>
      <c r="CI124" s="58"/>
      <c r="CJ124" s="58"/>
      <c r="CK124" s="58"/>
      <c r="CL124" s="58"/>
      <c r="CM124" s="58"/>
      <c r="CN124" s="58"/>
      <c r="CO124" s="58"/>
      <c r="CP124" s="58"/>
      <c r="CQ124" s="58"/>
      <c r="CR124" s="58"/>
      <c r="CS124" s="58"/>
      <c r="CT124" s="58"/>
      <c r="CU124" s="58"/>
      <c r="CV124" s="58"/>
      <c r="CW124" s="58"/>
      <c r="CX124" s="58"/>
      <c r="CY124" s="58"/>
      <c r="CZ124" s="58"/>
      <c r="DA124" s="58"/>
      <c r="DB124" s="58"/>
      <c r="DC124" s="58"/>
      <c r="DD124" s="58"/>
      <c r="DE124" s="58"/>
      <c r="DF124" s="58"/>
      <c r="DG124" s="58"/>
    </row>
    <row r="125" spans="62:111">
      <c r="BJ125" s="58"/>
      <c r="BK125" s="58"/>
      <c r="BL125" s="58"/>
      <c r="BM125" s="58"/>
      <c r="BN125" s="58"/>
      <c r="BO125" s="58"/>
      <c r="BP125" s="58"/>
      <c r="BQ125" s="58"/>
      <c r="BR125" s="58"/>
      <c r="BS125" s="58"/>
      <c r="BT125" s="58"/>
      <c r="BU125" s="58"/>
      <c r="BV125" s="58"/>
      <c r="BW125" s="58"/>
      <c r="BX125" s="58"/>
      <c r="BY125" s="58"/>
      <c r="BZ125" s="58"/>
      <c r="CA125" s="58"/>
      <c r="CB125" s="58"/>
      <c r="CC125" s="58"/>
      <c r="CD125" s="58"/>
      <c r="CE125" s="58"/>
      <c r="CF125" s="58"/>
      <c r="CG125" s="58"/>
      <c r="CH125" s="58"/>
      <c r="CI125" s="58"/>
      <c r="CJ125" s="58"/>
      <c r="CK125" s="58"/>
      <c r="CL125" s="58"/>
      <c r="CM125" s="58"/>
      <c r="CN125" s="58"/>
      <c r="CO125" s="58"/>
      <c r="CP125" s="58"/>
      <c r="CQ125" s="58"/>
      <c r="CR125" s="58"/>
      <c r="CS125" s="58"/>
      <c r="CT125" s="58"/>
      <c r="CU125" s="58"/>
      <c r="CV125" s="58"/>
      <c r="CW125" s="58"/>
      <c r="CX125" s="58"/>
      <c r="CY125" s="58"/>
      <c r="CZ125" s="58"/>
      <c r="DA125" s="58"/>
      <c r="DB125" s="58"/>
      <c r="DC125" s="58"/>
      <c r="DD125" s="58"/>
      <c r="DE125" s="58"/>
      <c r="DF125" s="58"/>
      <c r="DG125" s="58"/>
    </row>
    <row r="126" spans="62:111">
      <c r="BJ126" s="58"/>
      <c r="BK126" s="58"/>
      <c r="BL126" s="58"/>
      <c r="BM126" s="58"/>
      <c r="BN126" s="58"/>
      <c r="BO126" s="58"/>
      <c r="BP126" s="58"/>
      <c r="BQ126" s="58"/>
      <c r="BR126" s="58"/>
      <c r="BS126" s="58"/>
      <c r="BT126" s="58"/>
      <c r="BU126" s="58"/>
      <c r="BV126" s="58"/>
      <c r="BW126" s="58"/>
      <c r="BX126" s="58"/>
      <c r="BY126" s="58"/>
      <c r="BZ126" s="58"/>
      <c r="CA126" s="58"/>
      <c r="CB126" s="58"/>
      <c r="CC126" s="58"/>
      <c r="CD126" s="58"/>
      <c r="CE126" s="58"/>
      <c r="CF126" s="58"/>
      <c r="CG126" s="58"/>
      <c r="CH126" s="58"/>
      <c r="CI126" s="58"/>
      <c r="CJ126" s="58"/>
      <c r="CK126" s="58"/>
      <c r="CL126" s="58"/>
      <c r="CM126" s="58"/>
      <c r="CN126" s="58"/>
      <c r="CO126" s="58"/>
      <c r="CP126" s="58"/>
      <c r="CQ126" s="58"/>
      <c r="CR126" s="58"/>
      <c r="CS126" s="58"/>
      <c r="CT126" s="58"/>
      <c r="CU126" s="58"/>
      <c r="CV126" s="58"/>
      <c r="CW126" s="58"/>
      <c r="CX126" s="58"/>
      <c r="CY126" s="58"/>
      <c r="CZ126" s="58"/>
      <c r="DA126" s="58"/>
      <c r="DB126" s="58"/>
      <c r="DC126" s="58"/>
      <c r="DD126" s="58"/>
      <c r="DE126" s="58"/>
      <c r="DF126" s="58"/>
      <c r="DG126" s="58"/>
    </row>
    <row r="127" spans="62:111">
      <c r="BJ127" s="58"/>
      <c r="BK127" s="58"/>
      <c r="BL127" s="58"/>
      <c r="BM127" s="58"/>
      <c r="BN127" s="58"/>
      <c r="BO127" s="58"/>
      <c r="BP127" s="58"/>
      <c r="BQ127" s="58"/>
      <c r="BR127" s="58"/>
      <c r="BS127" s="58"/>
      <c r="BT127" s="58"/>
      <c r="BU127" s="58"/>
      <c r="BV127" s="58"/>
      <c r="BW127" s="58"/>
      <c r="BX127" s="58"/>
      <c r="BY127" s="58"/>
      <c r="BZ127" s="58"/>
      <c r="CA127" s="58"/>
      <c r="CB127" s="58"/>
      <c r="CC127" s="58"/>
      <c r="CD127" s="58"/>
      <c r="CE127" s="58"/>
      <c r="CF127" s="58"/>
      <c r="CG127" s="58"/>
      <c r="CH127" s="58"/>
      <c r="CI127" s="58"/>
      <c r="CJ127" s="58"/>
      <c r="CK127" s="58"/>
      <c r="CL127" s="58"/>
      <c r="CM127" s="58"/>
      <c r="CN127" s="58"/>
      <c r="CO127" s="58"/>
      <c r="CP127" s="58"/>
      <c r="CQ127" s="58"/>
      <c r="CR127" s="58"/>
      <c r="CS127" s="58"/>
      <c r="CT127" s="58"/>
      <c r="CU127" s="58"/>
      <c r="CV127" s="58"/>
      <c r="CW127" s="58"/>
      <c r="CX127" s="58"/>
      <c r="CY127" s="58"/>
      <c r="CZ127" s="58"/>
      <c r="DA127" s="58"/>
      <c r="DB127" s="58"/>
      <c r="DC127" s="58"/>
      <c r="DD127" s="58"/>
      <c r="DE127" s="58"/>
      <c r="DF127" s="58"/>
      <c r="DG127" s="58"/>
    </row>
    <row r="128" spans="62:111">
      <c r="BJ128" s="58"/>
      <c r="BK128" s="58"/>
      <c r="BL128" s="58"/>
      <c r="BM128" s="58"/>
      <c r="BN128" s="58"/>
      <c r="BO128" s="58"/>
      <c r="BP128" s="58"/>
      <c r="BQ128" s="58"/>
      <c r="BR128" s="58"/>
      <c r="BS128" s="58"/>
      <c r="BT128" s="58"/>
      <c r="BU128" s="58"/>
      <c r="BV128" s="58"/>
      <c r="BW128" s="58"/>
      <c r="BX128" s="58"/>
      <c r="BY128" s="58"/>
      <c r="BZ128" s="58"/>
      <c r="CA128" s="58"/>
      <c r="CB128" s="58"/>
      <c r="CC128" s="58"/>
      <c r="CD128" s="58"/>
      <c r="CE128" s="58"/>
      <c r="CF128" s="58"/>
      <c r="CG128" s="58"/>
      <c r="CH128" s="58"/>
      <c r="CI128" s="58"/>
      <c r="CJ128" s="58"/>
      <c r="CK128" s="58"/>
      <c r="CL128" s="58"/>
      <c r="CM128" s="58"/>
      <c r="CN128" s="58"/>
      <c r="CO128" s="58"/>
      <c r="CP128" s="58"/>
      <c r="CQ128" s="58"/>
      <c r="CR128" s="58"/>
      <c r="CS128" s="58"/>
      <c r="CT128" s="58"/>
      <c r="CU128" s="58"/>
      <c r="CV128" s="58"/>
      <c r="CW128" s="58"/>
      <c r="CX128" s="58"/>
      <c r="CY128" s="58"/>
      <c r="CZ128" s="58"/>
      <c r="DA128" s="58"/>
      <c r="DB128" s="58"/>
      <c r="DC128" s="58"/>
      <c r="DD128" s="58"/>
      <c r="DE128" s="58"/>
      <c r="DF128" s="58"/>
      <c r="DG128" s="58"/>
    </row>
    <row r="129" spans="62:111">
      <c r="BJ129" s="58"/>
      <c r="BK129" s="58"/>
      <c r="BL129" s="58"/>
      <c r="BM129" s="58"/>
      <c r="BN129" s="58"/>
      <c r="BO129" s="58"/>
      <c r="BP129" s="58"/>
      <c r="BQ129" s="58"/>
      <c r="BR129" s="58"/>
      <c r="BS129" s="58"/>
      <c r="BT129" s="58"/>
      <c r="BU129" s="58"/>
      <c r="BV129" s="58"/>
      <c r="BW129" s="58"/>
      <c r="BX129" s="58"/>
      <c r="BY129" s="58"/>
      <c r="BZ129" s="58"/>
      <c r="CA129" s="58"/>
      <c r="CB129" s="58"/>
      <c r="CC129" s="58"/>
      <c r="CD129" s="58"/>
      <c r="CE129" s="58"/>
      <c r="CF129" s="58"/>
      <c r="CG129" s="58"/>
      <c r="CH129" s="58"/>
      <c r="CI129" s="58"/>
      <c r="CJ129" s="58"/>
      <c r="CK129" s="58"/>
      <c r="CL129" s="58"/>
      <c r="CM129" s="58"/>
      <c r="CN129" s="58"/>
      <c r="CO129" s="58"/>
      <c r="CP129" s="58"/>
      <c r="CQ129" s="58"/>
      <c r="CR129" s="58"/>
      <c r="CS129" s="58"/>
      <c r="CT129" s="58"/>
      <c r="CU129" s="58"/>
      <c r="CV129" s="58"/>
      <c r="CW129" s="58"/>
      <c r="CX129" s="58"/>
      <c r="CY129" s="58"/>
      <c r="CZ129" s="58"/>
      <c r="DA129" s="58"/>
      <c r="DB129" s="58"/>
      <c r="DC129" s="58"/>
      <c r="DD129" s="58"/>
      <c r="DE129" s="58"/>
      <c r="DF129" s="58"/>
      <c r="DG129" s="58"/>
    </row>
    <row r="130" spans="62:111">
      <c r="BJ130" s="58"/>
      <c r="BK130" s="58"/>
      <c r="BL130" s="58"/>
      <c r="BM130" s="58"/>
      <c r="BN130" s="58"/>
      <c r="BO130" s="58"/>
      <c r="BP130" s="58"/>
      <c r="BQ130" s="58"/>
      <c r="BR130" s="58"/>
      <c r="BS130" s="58"/>
      <c r="BT130" s="58"/>
      <c r="BU130" s="58"/>
      <c r="BV130" s="58"/>
      <c r="BW130" s="58"/>
      <c r="BX130" s="58"/>
      <c r="BY130" s="58"/>
      <c r="BZ130" s="58"/>
      <c r="CA130" s="58"/>
      <c r="CB130" s="58"/>
      <c r="CC130" s="58"/>
      <c r="CD130" s="58"/>
      <c r="CE130" s="58"/>
      <c r="CF130" s="58"/>
      <c r="CG130" s="58"/>
      <c r="CH130" s="58"/>
      <c r="CI130" s="58"/>
      <c r="CJ130" s="58"/>
      <c r="CK130" s="58"/>
      <c r="CL130" s="58"/>
      <c r="CM130" s="58"/>
      <c r="CN130" s="58"/>
      <c r="CO130" s="58"/>
      <c r="CP130" s="58"/>
      <c r="CQ130" s="58"/>
      <c r="CR130" s="58"/>
      <c r="CS130" s="58"/>
      <c r="CT130" s="58"/>
      <c r="CU130" s="58"/>
      <c r="CV130" s="58"/>
      <c r="CW130" s="58"/>
      <c r="CX130" s="58"/>
      <c r="CY130" s="58"/>
      <c r="CZ130" s="58"/>
      <c r="DA130" s="58"/>
      <c r="DB130" s="58"/>
      <c r="DC130" s="58"/>
      <c r="DD130" s="58"/>
      <c r="DE130" s="58"/>
      <c r="DF130" s="58"/>
      <c r="DG130" s="58"/>
    </row>
    <row r="131" spans="62:111">
      <c r="BJ131" s="58"/>
      <c r="BK131" s="58"/>
      <c r="BL131" s="58"/>
      <c r="BM131" s="58"/>
      <c r="BN131" s="58"/>
      <c r="BO131" s="58"/>
      <c r="BP131" s="58"/>
      <c r="BQ131" s="58"/>
      <c r="BR131" s="58"/>
      <c r="BS131" s="58"/>
      <c r="BT131" s="58"/>
      <c r="BU131" s="58"/>
      <c r="BV131" s="58"/>
      <c r="BW131" s="58"/>
      <c r="BX131" s="58"/>
      <c r="BY131" s="58"/>
      <c r="BZ131" s="58"/>
      <c r="CA131" s="58"/>
      <c r="CB131" s="58"/>
      <c r="CC131" s="58"/>
      <c r="CD131" s="58"/>
      <c r="CE131" s="58"/>
      <c r="CF131" s="58"/>
      <c r="CG131" s="58"/>
      <c r="CH131" s="58"/>
      <c r="CI131" s="58"/>
      <c r="CJ131" s="58"/>
      <c r="CK131" s="58"/>
      <c r="CL131" s="58"/>
      <c r="CM131" s="58"/>
      <c r="CN131" s="58"/>
      <c r="CO131" s="58"/>
      <c r="CP131" s="58"/>
      <c r="CQ131" s="58"/>
      <c r="CR131" s="58"/>
      <c r="CS131" s="58"/>
      <c r="CT131" s="58"/>
      <c r="CU131" s="58"/>
      <c r="CV131" s="58"/>
      <c r="CW131" s="58"/>
      <c r="CX131" s="58"/>
      <c r="CY131" s="58"/>
      <c r="CZ131" s="58"/>
      <c r="DA131" s="58"/>
      <c r="DB131" s="58"/>
      <c r="DC131" s="58"/>
      <c r="DD131" s="58"/>
      <c r="DE131" s="58"/>
      <c r="DF131" s="58"/>
      <c r="DG131" s="58"/>
    </row>
    <row r="132" spans="62:111">
      <c r="BJ132" s="58"/>
      <c r="BK132" s="58"/>
      <c r="BL132" s="58"/>
      <c r="BM132" s="58"/>
      <c r="BN132" s="58"/>
      <c r="BO132" s="58"/>
      <c r="BP132" s="58"/>
      <c r="BQ132" s="58"/>
      <c r="BR132" s="58"/>
      <c r="BS132" s="58"/>
      <c r="BT132" s="58"/>
      <c r="BU132" s="58"/>
      <c r="BV132" s="58"/>
      <c r="BW132" s="58"/>
      <c r="BX132" s="58"/>
      <c r="BY132" s="58"/>
      <c r="BZ132" s="58"/>
      <c r="CA132" s="58"/>
      <c r="CB132" s="58"/>
      <c r="CC132" s="58"/>
      <c r="CD132" s="58"/>
      <c r="CE132" s="58"/>
      <c r="CF132" s="58"/>
      <c r="CG132" s="58"/>
      <c r="CH132" s="58"/>
      <c r="CI132" s="58"/>
      <c r="CJ132" s="58"/>
      <c r="CK132" s="58"/>
      <c r="CL132" s="58"/>
      <c r="CM132" s="58"/>
      <c r="CN132" s="58"/>
      <c r="CO132" s="58"/>
      <c r="CP132" s="58"/>
      <c r="CQ132" s="58"/>
      <c r="CR132" s="58"/>
      <c r="CS132" s="58"/>
      <c r="CT132" s="58"/>
      <c r="CU132" s="58"/>
      <c r="CV132" s="58"/>
      <c r="CW132" s="58"/>
      <c r="CX132" s="58"/>
      <c r="CY132" s="58"/>
      <c r="CZ132" s="58"/>
      <c r="DA132" s="58"/>
      <c r="DB132" s="58"/>
      <c r="DC132" s="58"/>
      <c r="DD132" s="58"/>
      <c r="DE132" s="58"/>
      <c r="DF132" s="58"/>
      <c r="DG132" s="58"/>
    </row>
    <row r="133" spans="62:111">
      <c r="BJ133" s="58"/>
      <c r="BK133" s="58"/>
      <c r="BL133" s="58"/>
      <c r="BM133" s="58"/>
      <c r="BN133" s="58"/>
      <c r="BO133" s="58"/>
      <c r="BP133" s="58"/>
      <c r="BQ133" s="58"/>
      <c r="BR133" s="58"/>
      <c r="BS133" s="58"/>
      <c r="BT133" s="58"/>
      <c r="BU133" s="58"/>
      <c r="BV133" s="58"/>
      <c r="BW133" s="58"/>
      <c r="BX133" s="58"/>
      <c r="BY133" s="58"/>
      <c r="BZ133" s="58"/>
      <c r="CA133" s="58"/>
      <c r="CB133" s="58"/>
      <c r="CC133" s="58"/>
      <c r="CD133" s="58"/>
      <c r="CE133" s="58"/>
      <c r="CF133" s="58"/>
      <c r="CG133" s="58"/>
      <c r="CH133" s="58"/>
      <c r="CI133" s="58"/>
      <c r="CJ133" s="58"/>
      <c r="CK133" s="58"/>
      <c r="CL133" s="58"/>
      <c r="CM133" s="58"/>
      <c r="CN133" s="58"/>
      <c r="CO133" s="58"/>
      <c r="CP133" s="58"/>
      <c r="CQ133" s="58"/>
      <c r="CR133" s="58"/>
      <c r="CS133" s="58"/>
      <c r="CT133" s="58"/>
      <c r="CU133" s="58"/>
      <c r="CV133" s="58"/>
      <c r="CW133" s="58"/>
      <c r="CX133" s="58"/>
      <c r="CY133" s="58"/>
      <c r="CZ133" s="58"/>
      <c r="DA133" s="58"/>
      <c r="DB133" s="58"/>
      <c r="DC133" s="58"/>
      <c r="DD133" s="58"/>
      <c r="DE133" s="58"/>
      <c r="DF133" s="58"/>
      <c r="DG133" s="58"/>
    </row>
    <row r="134" spans="62:111">
      <c r="BJ134" s="58"/>
      <c r="BK134" s="58"/>
      <c r="BL134" s="58"/>
      <c r="BM134" s="58"/>
      <c r="BN134" s="58"/>
      <c r="BO134" s="58"/>
      <c r="BP134" s="58"/>
      <c r="BQ134" s="58"/>
      <c r="BR134" s="58"/>
      <c r="BS134" s="58"/>
      <c r="BT134" s="58"/>
      <c r="BU134" s="58"/>
      <c r="BV134" s="58"/>
      <c r="BW134" s="58"/>
      <c r="BX134" s="58"/>
      <c r="BY134" s="58"/>
      <c r="BZ134" s="58"/>
      <c r="CA134" s="58"/>
      <c r="CB134" s="58"/>
      <c r="CC134" s="58"/>
      <c r="CD134" s="58"/>
      <c r="CE134" s="58"/>
      <c r="CF134" s="58"/>
      <c r="CG134" s="58"/>
      <c r="CH134" s="58"/>
      <c r="CI134" s="58"/>
      <c r="CJ134" s="58"/>
      <c r="CK134" s="58"/>
      <c r="CL134" s="58"/>
      <c r="CM134" s="58"/>
      <c r="CN134" s="58"/>
      <c r="CO134" s="58"/>
      <c r="CP134" s="58"/>
      <c r="CQ134" s="58"/>
      <c r="CR134" s="58"/>
      <c r="CS134" s="58"/>
      <c r="CT134" s="58"/>
      <c r="CU134" s="58"/>
      <c r="CV134" s="58"/>
      <c r="CW134" s="58"/>
      <c r="CX134" s="58"/>
      <c r="CY134" s="58"/>
      <c r="CZ134" s="58"/>
      <c r="DA134" s="58"/>
      <c r="DB134" s="58"/>
      <c r="DC134" s="58"/>
      <c r="DD134" s="58"/>
      <c r="DE134" s="58"/>
      <c r="DF134" s="58"/>
      <c r="DG134" s="58"/>
    </row>
    <row r="135" spans="62:111">
      <c r="BJ135" s="58"/>
      <c r="BK135" s="58"/>
      <c r="BL135" s="58"/>
      <c r="BM135" s="58"/>
      <c r="BN135" s="58"/>
      <c r="BO135" s="58"/>
      <c r="BP135" s="58"/>
      <c r="BQ135" s="58"/>
      <c r="BR135" s="58"/>
      <c r="BS135" s="58"/>
      <c r="BT135" s="58"/>
      <c r="BU135" s="58"/>
      <c r="BV135" s="58"/>
      <c r="BW135" s="58"/>
      <c r="BX135" s="58"/>
      <c r="BY135" s="58"/>
      <c r="BZ135" s="58"/>
      <c r="CA135" s="58"/>
      <c r="CB135" s="58"/>
      <c r="CC135" s="58"/>
      <c r="CD135" s="58"/>
      <c r="CE135" s="58"/>
      <c r="CF135" s="58"/>
      <c r="CG135" s="58"/>
      <c r="CH135" s="58"/>
      <c r="CI135" s="58"/>
      <c r="CJ135" s="58"/>
      <c r="CK135" s="58"/>
      <c r="CL135" s="58"/>
      <c r="CM135" s="58"/>
      <c r="CN135" s="58"/>
      <c r="CO135" s="58"/>
      <c r="CP135" s="58"/>
      <c r="CQ135" s="58"/>
      <c r="CR135" s="58"/>
      <c r="CS135" s="58"/>
      <c r="CT135" s="58"/>
      <c r="CU135" s="58"/>
      <c r="CV135" s="58"/>
      <c r="CW135" s="58"/>
      <c r="CX135" s="58"/>
      <c r="CY135" s="58"/>
      <c r="CZ135" s="58"/>
      <c r="DA135" s="58"/>
      <c r="DB135" s="58"/>
      <c r="DC135" s="58"/>
      <c r="DD135" s="58"/>
      <c r="DE135" s="58"/>
      <c r="DF135" s="58"/>
      <c r="DG135" s="58"/>
    </row>
    <row r="136" spans="62:111">
      <c r="BJ136" s="58"/>
      <c r="BK136" s="58"/>
      <c r="BL136" s="58"/>
      <c r="BM136" s="58"/>
      <c r="BN136" s="58"/>
      <c r="BO136" s="58"/>
      <c r="BP136" s="58"/>
      <c r="BQ136" s="58"/>
      <c r="BR136" s="58"/>
      <c r="BS136" s="58"/>
      <c r="BT136" s="58"/>
      <c r="BU136" s="58"/>
      <c r="BV136" s="58"/>
      <c r="BW136" s="58"/>
      <c r="BX136" s="58"/>
      <c r="BY136" s="58"/>
      <c r="BZ136" s="58"/>
      <c r="CA136" s="58"/>
      <c r="CB136" s="58"/>
      <c r="CC136" s="58"/>
      <c r="CD136" s="58"/>
      <c r="CE136" s="58"/>
      <c r="CF136" s="58"/>
      <c r="CG136" s="58"/>
      <c r="CH136" s="58"/>
      <c r="CI136" s="58"/>
      <c r="CJ136" s="58"/>
      <c r="CK136" s="58"/>
      <c r="CL136" s="58"/>
      <c r="CM136" s="58"/>
      <c r="CN136" s="58"/>
      <c r="CO136" s="58"/>
      <c r="CP136" s="58"/>
      <c r="CQ136" s="58"/>
      <c r="CR136" s="58"/>
      <c r="CS136" s="58"/>
      <c r="CT136" s="58"/>
      <c r="CU136" s="58"/>
      <c r="CV136" s="58"/>
      <c r="CW136" s="58"/>
      <c r="CX136" s="58"/>
      <c r="CY136" s="58"/>
      <c r="CZ136" s="58"/>
      <c r="DA136" s="58"/>
      <c r="DB136" s="58"/>
      <c r="DC136" s="58"/>
      <c r="DD136" s="58"/>
      <c r="DE136" s="58"/>
      <c r="DF136" s="58"/>
      <c r="DG136" s="58"/>
    </row>
    <row r="137" spans="62:111">
      <c r="BJ137" s="58"/>
      <c r="BK137" s="58"/>
      <c r="BL137" s="58"/>
      <c r="BM137" s="58"/>
      <c r="BN137" s="58"/>
      <c r="BO137" s="58"/>
      <c r="BP137" s="58"/>
      <c r="BQ137" s="58"/>
      <c r="BR137" s="58"/>
      <c r="BS137" s="58"/>
      <c r="BT137" s="58"/>
      <c r="BU137" s="58"/>
      <c r="BV137" s="58"/>
      <c r="BW137" s="58"/>
      <c r="BX137" s="58"/>
      <c r="BY137" s="58"/>
      <c r="BZ137" s="58"/>
      <c r="CA137" s="58"/>
      <c r="CB137" s="58"/>
      <c r="CC137" s="58"/>
      <c r="CD137" s="58"/>
      <c r="CE137" s="58"/>
      <c r="CF137" s="58"/>
      <c r="CG137" s="58"/>
      <c r="CH137" s="58"/>
      <c r="CI137" s="58"/>
      <c r="CJ137" s="58"/>
      <c r="CK137" s="58"/>
      <c r="CL137" s="58"/>
      <c r="CM137" s="58"/>
      <c r="CN137" s="58"/>
      <c r="CO137" s="58"/>
      <c r="CP137" s="58"/>
      <c r="CQ137" s="58"/>
      <c r="CR137" s="58"/>
      <c r="CS137" s="58"/>
      <c r="CT137" s="58"/>
      <c r="CU137" s="58"/>
      <c r="CV137" s="58"/>
      <c r="CW137" s="58"/>
      <c r="CX137" s="58"/>
      <c r="CY137" s="58"/>
      <c r="CZ137" s="58"/>
      <c r="DA137" s="58"/>
      <c r="DB137" s="58"/>
      <c r="DC137" s="58"/>
      <c r="DD137" s="58"/>
      <c r="DE137" s="58"/>
      <c r="DF137" s="58"/>
      <c r="DG137" s="58"/>
    </row>
    <row r="138" spans="62:111">
      <c r="BJ138" s="58"/>
      <c r="BK138" s="58"/>
      <c r="BL138" s="58"/>
      <c r="BM138" s="58"/>
      <c r="BN138" s="58"/>
      <c r="BO138" s="58"/>
      <c r="BP138" s="58"/>
      <c r="BQ138" s="58"/>
      <c r="BR138" s="58"/>
      <c r="BS138" s="58"/>
      <c r="BT138" s="58"/>
      <c r="BU138" s="58"/>
      <c r="BV138" s="58"/>
      <c r="BW138" s="58"/>
      <c r="BX138" s="58"/>
      <c r="BY138" s="58"/>
      <c r="BZ138" s="58"/>
      <c r="CA138" s="58"/>
      <c r="CB138" s="58"/>
      <c r="CC138" s="58"/>
      <c r="CD138" s="58"/>
      <c r="CE138" s="58"/>
      <c r="CF138" s="58"/>
      <c r="CG138" s="58"/>
      <c r="CH138" s="58"/>
      <c r="CI138" s="58"/>
      <c r="CJ138" s="58"/>
      <c r="CK138" s="58"/>
      <c r="CL138" s="58"/>
      <c r="CM138" s="58"/>
      <c r="CN138" s="58"/>
      <c r="CO138" s="58"/>
      <c r="CP138" s="58"/>
      <c r="CQ138" s="58"/>
      <c r="CR138" s="58"/>
      <c r="CS138" s="58"/>
      <c r="CT138" s="58"/>
      <c r="CU138" s="58"/>
      <c r="CV138" s="58"/>
      <c r="CW138" s="58"/>
      <c r="CX138" s="58"/>
      <c r="CY138" s="58"/>
      <c r="CZ138" s="58"/>
      <c r="DA138" s="58"/>
      <c r="DB138" s="58"/>
      <c r="DC138" s="58"/>
      <c r="DD138" s="58"/>
      <c r="DE138" s="58"/>
      <c r="DF138" s="58"/>
      <c r="DG138" s="58"/>
    </row>
    <row r="139" spans="62:111">
      <c r="BJ139" s="58"/>
      <c r="BK139" s="58"/>
      <c r="BL139" s="58"/>
      <c r="BM139" s="58"/>
      <c r="BN139" s="58"/>
      <c r="BO139" s="58"/>
      <c r="BP139" s="58"/>
      <c r="BQ139" s="58"/>
      <c r="BR139" s="58"/>
      <c r="BS139" s="58"/>
      <c r="BT139" s="58"/>
      <c r="BU139" s="58"/>
      <c r="BV139" s="58"/>
      <c r="BW139" s="58"/>
      <c r="BX139" s="58"/>
      <c r="BY139" s="58"/>
      <c r="BZ139" s="58"/>
      <c r="CA139" s="58"/>
      <c r="CB139" s="58"/>
      <c r="CC139" s="58"/>
      <c r="CD139" s="58"/>
      <c r="CE139" s="58"/>
      <c r="CF139" s="58"/>
      <c r="CG139" s="58"/>
      <c r="CH139" s="58"/>
      <c r="CI139" s="58"/>
      <c r="CJ139" s="58"/>
      <c r="CK139" s="58"/>
      <c r="CL139" s="58"/>
      <c r="CM139" s="58"/>
      <c r="CN139" s="58"/>
      <c r="CO139" s="58"/>
      <c r="CP139" s="58"/>
      <c r="CQ139" s="58"/>
      <c r="CR139" s="58"/>
      <c r="CS139" s="58"/>
      <c r="CT139" s="58"/>
      <c r="CU139" s="58"/>
      <c r="CV139" s="58"/>
      <c r="CW139" s="58"/>
      <c r="CX139" s="58"/>
      <c r="CY139" s="58"/>
      <c r="CZ139" s="58"/>
      <c r="DA139" s="58"/>
      <c r="DB139" s="58"/>
      <c r="DC139" s="58"/>
      <c r="DD139" s="58"/>
      <c r="DE139" s="58"/>
      <c r="DF139" s="58"/>
      <c r="DG139" s="58"/>
    </row>
    <row r="140" spans="62:111">
      <c r="BJ140" s="58"/>
      <c r="BK140" s="58"/>
      <c r="BL140" s="58"/>
      <c r="BM140" s="58"/>
      <c r="BN140" s="58"/>
      <c r="BO140" s="58"/>
      <c r="BP140" s="58"/>
      <c r="BQ140" s="58"/>
      <c r="BR140" s="58"/>
      <c r="BS140" s="58"/>
      <c r="BT140" s="58"/>
      <c r="BU140" s="58"/>
      <c r="BV140" s="58"/>
      <c r="BW140" s="58"/>
      <c r="BX140" s="58"/>
      <c r="BY140" s="58"/>
      <c r="BZ140" s="58"/>
      <c r="CA140" s="58"/>
      <c r="CB140" s="58"/>
      <c r="CC140" s="58"/>
      <c r="CD140" s="58"/>
      <c r="CE140" s="58"/>
      <c r="CF140" s="58"/>
      <c r="CG140" s="58"/>
      <c r="CH140" s="58"/>
      <c r="CI140" s="58"/>
      <c r="CJ140" s="58"/>
      <c r="CK140" s="58"/>
      <c r="CL140" s="58"/>
      <c r="CM140" s="58"/>
      <c r="CN140" s="58"/>
      <c r="CO140" s="58"/>
      <c r="CP140" s="58"/>
      <c r="CQ140" s="58"/>
      <c r="CR140" s="58"/>
      <c r="CS140" s="58"/>
      <c r="CT140" s="58"/>
      <c r="CU140" s="58"/>
      <c r="CV140" s="58"/>
      <c r="CW140" s="58"/>
      <c r="CX140" s="58"/>
      <c r="CY140" s="58"/>
      <c r="CZ140" s="58"/>
      <c r="DA140" s="58"/>
      <c r="DB140" s="58"/>
      <c r="DC140" s="58"/>
      <c r="DD140" s="58"/>
      <c r="DE140" s="58"/>
      <c r="DF140" s="58"/>
      <c r="DG140" s="58"/>
    </row>
    <row r="141" spans="62:111">
      <c r="BJ141" s="58"/>
      <c r="BK141" s="58"/>
      <c r="BL141" s="58"/>
      <c r="BM141" s="58"/>
      <c r="BN141" s="58"/>
      <c r="BO141" s="58"/>
      <c r="BP141" s="58"/>
      <c r="BQ141" s="58"/>
      <c r="BR141" s="58"/>
      <c r="BS141" s="58"/>
      <c r="BT141" s="58"/>
      <c r="BU141" s="58"/>
      <c r="BV141" s="58"/>
      <c r="BW141" s="58"/>
      <c r="BX141" s="58"/>
      <c r="BY141" s="58"/>
      <c r="BZ141" s="58"/>
      <c r="CA141" s="58"/>
      <c r="CB141" s="58"/>
      <c r="CC141" s="58"/>
      <c r="CD141" s="58"/>
      <c r="CE141" s="58"/>
      <c r="CF141" s="58"/>
      <c r="CG141" s="58"/>
      <c r="CH141" s="58"/>
      <c r="CI141" s="58"/>
      <c r="CJ141" s="58"/>
      <c r="CK141" s="58"/>
      <c r="CL141" s="58"/>
      <c r="CM141" s="58"/>
      <c r="CN141" s="58"/>
      <c r="CO141" s="58"/>
      <c r="CP141" s="58"/>
      <c r="CQ141" s="58"/>
      <c r="CR141" s="58"/>
      <c r="CS141" s="58"/>
      <c r="CT141" s="58"/>
      <c r="CU141" s="58"/>
      <c r="CV141" s="58"/>
      <c r="CW141" s="58"/>
      <c r="CX141" s="58"/>
      <c r="CY141" s="58"/>
      <c r="CZ141" s="58"/>
      <c r="DA141" s="58"/>
      <c r="DB141" s="58"/>
      <c r="DC141" s="58"/>
      <c r="DD141" s="58"/>
      <c r="DE141" s="58"/>
      <c r="DF141" s="58"/>
      <c r="DG141" s="58"/>
    </row>
    <row r="142" spans="62:111">
      <c r="BJ142" s="58"/>
      <c r="BK142" s="58"/>
      <c r="BL142" s="58"/>
      <c r="BM142" s="58"/>
      <c r="BN142" s="58"/>
      <c r="BO142" s="58"/>
      <c r="BP142" s="58"/>
      <c r="BQ142" s="58"/>
      <c r="BR142" s="58"/>
      <c r="BS142" s="58"/>
      <c r="BT142" s="58"/>
      <c r="BU142" s="58"/>
      <c r="BV142" s="58"/>
      <c r="BW142" s="58"/>
      <c r="BX142" s="58"/>
      <c r="BY142" s="58"/>
      <c r="BZ142" s="58"/>
      <c r="CA142" s="58"/>
      <c r="CB142" s="58"/>
      <c r="CC142" s="58"/>
      <c r="CD142" s="58"/>
      <c r="CE142" s="58"/>
      <c r="CF142" s="58"/>
      <c r="CG142" s="58"/>
      <c r="CH142" s="58"/>
      <c r="CI142" s="58"/>
      <c r="CJ142" s="58"/>
      <c r="CK142" s="58"/>
      <c r="CL142" s="58"/>
      <c r="CM142" s="58"/>
      <c r="CN142" s="58"/>
      <c r="CO142" s="58"/>
      <c r="CP142" s="58"/>
      <c r="CQ142" s="58"/>
      <c r="CR142" s="58"/>
      <c r="CS142" s="58"/>
      <c r="CT142" s="58"/>
      <c r="CU142" s="58"/>
      <c r="CV142" s="58"/>
      <c r="CW142" s="58"/>
      <c r="CX142" s="58"/>
      <c r="CY142" s="58"/>
      <c r="CZ142" s="58"/>
      <c r="DA142" s="58"/>
      <c r="DB142" s="58"/>
      <c r="DC142" s="58"/>
      <c r="DD142" s="58"/>
      <c r="DE142" s="58"/>
      <c r="DF142" s="58"/>
      <c r="DG142" s="58"/>
    </row>
    <row r="143" spans="62:111">
      <c r="BJ143" s="58"/>
      <c r="BK143" s="58"/>
      <c r="BL143" s="58"/>
      <c r="BM143" s="58"/>
      <c r="BN143" s="58"/>
      <c r="BO143" s="58"/>
      <c r="BP143" s="58"/>
      <c r="BQ143" s="58"/>
      <c r="BR143" s="58"/>
      <c r="BS143" s="58"/>
      <c r="BT143" s="58"/>
      <c r="BU143" s="58"/>
      <c r="BV143" s="58"/>
      <c r="BW143" s="58"/>
      <c r="BX143" s="58"/>
      <c r="BY143" s="58"/>
      <c r="BZ143" s="58"/>
      <c r="CA143" s="58"/>
      <c r="CB143" s="58"/>
      <c r="CC143" s="58"/>
      <c r="CD143" s="58"/>
      <c r="CE143" s="58"/>
      <c r="CF143" s="58"/>
      <c r="CG143" s="58"/>
      <c r="CH143" s="58"/>
      <c r="CI143" s="58"/>
      <c r="CJ143" s="58"/>
      <c r="CK143" s="58"/>
      <c r="CL143" s="58"/>
      <c r="CM143" s="58"/>
      <c r="CN143" s="58"/>
      <c r="CO143" s="58"/>
      <c r="CP143" s="58"/>
      <c r="CQ143" s="58"/>
      <c r="CR143" s="58"/>
      <c r="CS143" s="58"/>
      <c r="CT143" s="58"/>
      <c r="CU143" s="58"/>
      <c r="CV143" s="58"/>
      <c r="CW143" s="58"/>
      <c r="CX143" s="58"/>
      <c r="CY143" s="58"/>
      <c r="CZ143" s="58"/>
      <c r="DA143" s="58"/>
      <c r="DB143" s="58"/>
      <c r="DC143" s="58"/>
      <c r="DD143" s="58"/>
      <c r="DE143" s="58"/>
      <c r="DF143" s="58"/>
      <c r="DG143" s="58"/>
    </row>
    <row r="144" spans="62:111">
      <c r="BJ144" s="58"/>
      <c r="BK144" s="58"/>
      <c r="BL144" s="58"/>
      <c r="BM144" s="58"/>
      <c r="BN144" s="58"/>
      <c r="BO144" s="58"/>
      <c r="BP144" s="58"/>
      <c r="BQ144" s="58"/>
      <c r="BR144" s="58"/>
      <c r="BS144" s="58"/>
      <c r="BT144" s="58"/>
      <c r="BU144" s="58"/>
      <c r="BV144" s="58"/>
      <c r="BW144" s="58"/>
      <c r="BX144" s="58"/>
      <c r="BY144" s="58"/>
      <c r="BZ144" s="58"/>
      <c r="CA144" s="58"/>
      <c r="CB144" s="58"/>
      <c r="CC144" s="58"/>
      <c r="CD144" s="58"/>
      <c r="CE144" s="58"/>
      <c r="CF144" s="58"/>
      <c r="CG144" s="58"/>
      <c r="CH144" s="58"/>
      <c r="CI144" s="58"/>
      <c r="CJ144" s="58"/>
      <c r="CK144" s="58"/>
      <c r="CL144" s="58"/>
      <c r="CM144" s="58"/>
      <c r="CN144" s="58"/>
      <c r="CO144" s="58"/>
      <c r="CP144" s="58"/>
      <c r="CQ144" s="58"/>
      <c r="CR144" s="58"/>
      <c r="CS144" s="58"/>
      <c r="CT144" s="58"/>
      <c r="CU144" s="58"/>
      <c r="CV144" s="58"/>
      <c r="CW144" s="58"/>
      <c r="CX144" s="58"/>
      <c r="CY144" s="58"/>
      <c r="CZ144" s="58"/>
      <c r="DA144" s="58"/>
      <c r="DB144" s="58"/>
      <c r="DC144" s="58"/>
      <c r="DD144" s="58"/>
      <c r="DE144" s="58"/>
      <c r="DF144" s="58"/>
      <c r="DG144" s="58"/>
    </row>
    <row r="145" spans="62:111">
      <c r="BJ145" s="58"/>
      <c r="BK145" s="58"/>
      <c r="BL145" s="58"/>
      <c r="BM145" s="58"/>
      <c r="BN145" s="58"/>
      <c r="BO145" s="58"/>
      <c r="BP145" s="58"/>
      <c r="BQ145" s="58"/>
      <c r="BR145" s="58"/>
      <c r="BS145" s="58"/>
      <c r="BT145" s="58"/>
      <c r="BU145" s="58"/>
      <c r="BV145" s="58"/>
      <c r="BW145" s="58"/>
      <c r="BX145" s="58"/>
      <c r="BY145" s="58"/>
      <c r="BZ145" s="58"/>
      <c r="CA145" s="58"/>
      <c r="CB145" s="58"/>
      <c r="CC145" s="58"/>
      <c r="CD145" s="58"/>
      <c r="CE145" s="58"/>
      <c r="CF145" s="58"/>
      <c r="CG145" s="58"/>
      <c r="CH145" s="58"/>
      <c r="CI145" s="58"/>
      <c r="CJ145" s="58"/>
      <c r="CK145" s="58"/>
      <c r="CL145" s="58"/>
      <c r="CM145" s="58"/>
      <c r="CN145" s="58"/>
      <c r="CO145" s="58"/>
      <c r="CP145" s="58"/>
      <c r="CQ145" s="58"/>
      <c r="CR145" s="58"/>
      <c r="CS145" s="58"/>
      <c r="CT145" s="58"/>
      <c r="CU145" s="58"/>
      <c r="CV145" s="58"/>
      <c r="CW145" s="58"/>
      <c r="CX145" s="58"/>
      <c r="CY145" s="58"/>
      <c r="CZ145" s="58"/>
      <c r="DA145" s="58"/>
      <c r="DB145" s="58"/>
      <c r="DC145" s="58"/>
      <c r="DD145" s="58"/>
      <c r="DE145" s="58"/>
      <c r="DF145" s="58"/>
      <c r="DG145" s="58"/>
    </row>
    <row r="146" spans="62:111">
      <c r="BJ146" s="58"/>
      <c r="BK146" s="58"/>
      <c r="BL146" s="58"/>
      <c r="BM146" s="58"/>
      <c r="BN146" s="58"/>
      <c r="BO146" s="58"/>
      <c r="BP146" s="58"/>
      <c r="BQ146" s="58"/>
      <c r="BR146" s="58"/>
      <c r="BS146" s="58"/>
      <c r="BT146" s="58"/>
      <c r="BU146" s="58"/>
      <c r="BV146" s="58"/>
      <c r="BW146" s="58"/>
      <c r="BX146" s="58"/>
      <c r="BY146" s="58"/>
      <c r="BZ146" s="58"/>
      <c r="CA146" s="58"/>
      <c r="CB146" s="58"/>
      <c r="CC146" s="58"/>
      <c r="CD146" s="58"/>
      <c r="CE146" s="58"/>
      <c r="CF146" s="58"/>
      <c r="CG146" s="58"/>
      <c r="CH146" s="58"/>
      <c r="CI146" s="58"/>
      <c r="CJ146" s="58"/>
      <c r="CK146" s="58"/>
      <c r="CL146" s="58"/>
      <c r="CM146" s="58"/>
      <c r="CN146" s="58"/>
      <c r="CO146" s="58"/>
      <c r="CP146" s="58"/>
      <c r="CQ146" s="58"/>
      <c r="CR146" s="58"/>
      <c r="CS146" s="58"/>
      <c r="CT146" s="58"/>
      <c r="CU146" s="58"/>
      <c r="CV146" s="58"/>
      <c r="CW146" s="58"/>
      <c r="CX146" s="58"/>
      <c r="CY146" s="58"/>
      <c r="CZ146" s="58"/>
      <c r="DA146" s="58"/>
      <c r="DB146" s="58"/>
      <c r="DC146" s="58"/>
      <c r="DD146" s="58"/>
      <c r="DE146" s="58"/>
      <c r="DF146" s="58"/>
      <c r="DG146" s="58"/>
    </row>
    <row r="147" spans="62:111">
      <c r="BJ147" s="58"/>
      <c r="BK147" s="58"/>
      <c r="BL147" s="58"/>
      <c r="BM147" s="58"/>
      <c r="BN147" s="58"/>
      <c r="BO147" s="58"/>
      <c r="BP147" s="58"/>
      <c r="BQ147" s="58"/>
      <c r="BR147" s="58"/>
      <c r="BS147" s="58"/>
      <c r="BT147" s="58"/>
      <c r="BU147" s="58"/>
      <c r="BV147" s="58"/>
      <c r="BW147" s="58"/>
      <c r="BX147" s="58"/>
      <c r="BY147" s="58"/>
      <c r="BZ147" s="58"/>
      <c r="CA147" s="58"/>
      <c r="CB147" s="58"/>
      <c r="CC147" s="58"/>
      <c r="CD147" s="58"/>
      <c r="CE147" s="58"/>
      <c r="CF147" s="58"/>
      <c r="CG147" s="58"/>
      <c r="CH147" s="58"/>
      <c r="CI147" s="58"/>
      <c r="CJ147" s="58"/>
      <c r="CK147" s="58"/>
      <c r="CL147" s="58"/>
      <c r="CM147" s="58"/>
      <c r="CN147" s="58"/>
      <c r="CO147" s="58"/>
      <c r="CP147" s="58"/>
      <c r="CQ147" s="58"/>
      <c r="CR147" s="58"/>
      <c r="CS147" s="58"/>
      <c r="CT147" s="58"/>
      <c r="CU147" s="58"/>
      <c r="CV147" s="58"/>
      <c r="CW147" s="58"/>
      <c r="CX147" s="58"/>
      <c r="CY147" s="58"/>
      <c r="CZ147" s="58"/>
      <c r="DA147" s="58"/>
      <c r="DB147" s="58"/>
      <c r="DC147" s="58"/>
      <c r="DD147" s="58"/>
      <c r="DE147" s="58"/>
      <c r="DF147" s="58"/>
      <c r="DG147" s="58"/>
    </row>
    <row r="148" spans="62:111">
      <c r="BJ148" s="58"/>
      <c r="BK148" s="58"/>
      <c r="BL148" s="58"/>
      <c r="BM148" s="58"/>
      <c r="BN148" s="58"/>
      <c r="BO148" s="58"/>
      <c r="BP148" s="58"/>
      <c r="BQ148" s="58"/>
      <c r="BR148" s="58"/>
      <c r="BS148" s="58"/>
      <c r="BT148" s="58"/>
      <c r="BU148" s="58"/>
      <c r="BV148" s="58"/>
      <c r="BW148" s="58"/>
      <c r="BX148" s="58"/>
      <c r="BY148" s="58"/>
      <c r="BZ148" s="58"/>
      <c r="CA148" s="58"/>
      <c r="CB148" s="58"/>
      <c r="CC148" s="58"/>
      <c r="CD148" s="58"/>
      <c r="CE148" s="58"/>
      <c r="CF148" s="58"/>
      <c r="CG148" s="58"/>
      <c r="CH148" s="58"/>
      <c r="CI148" s="58"/>
      <c r="CJ148" s="58"/>
      <c r="CK148" s="58"/>
      <c r="CL148" s="58"/>
      <c r="CM148" s="58"/>
      <c r="CN148" s="58"/>
      <c r="CO148" s="58"/>
      <c r="CP148" s="58"/>
      <c r="CQ148" s="58"/>
      <c r="CR148" s="58"/>
      <c r="CS148" s="58"/>
      <c r="CT148" s="58"/>
      <c r="CU148" s="58"/>
      <c r="CV148" s="58"/>
      <c r="CW148" s="58"/>
      <c r="CX148" s="58"/>
      <c r="CY148" s="58"/>
      <c r="CZ148" s="58"/>
      <c r="DA148" s="58"/>
      <c r="DB148" s="58"/>
      <c r="DC148" s="58"/>
      <c r="DD148" s="58"/>
      <c r="DE148" s="58"/>
      <c r="DF148" s="58"/>
      <c r="DG148" s="58"/>
    </row>
    <row r="149" spans="62:111">
      <c r="BJ149" s="58"/>
      <c r="BK149" s="58"/>
      <c r="BL149" s="58"/>
      <c r="BM149" s="58"/>
      <c r="BN149" s="58"/>
      <c r="BO149" s="58"/>
      <c r="BP149" s="58"/>
      <c r="BQ149" s="58"/>
      <c r="BR149" s="58"/>
      <c r="BS149" s="58"/>
      <c r="BT149" s="58"/>
      <c r="BU149" s="58"/>
      <c r="BV149" s="58"/>
      <c r="BW149" s="58"/>
      <c r="BX149" s="58"/>
      <c r="BY149" s="58"/>
      <c r="BZ149" s="58"/>
      <c r="CA149" s="58"/>
      <c r="CB149" s="58"/>
      <c r="CC149" s="58"/>
      <c r="CD149" s="58"/>
      <c r="CE149" s="58"/>
      <c r="CF149" s="58"/>
      <c r="CG149" s="58"/>
      <c r="CH149" s="58"/>
      <c r="CI149" s="58"/>
      <c r="CJ149" s="58"/>
      <c r="CK149" s="58"/>
      <c r="CL149" s="58"/>
      <c r="CM149" s="58"/>
      <c r="CN149" s="58"/>
      <c r="CO149" s="58"/>
      <c r="CP149" s="58"/>
      <c r="CQ149" s="58"/>
      <c r="CR149" s="58"/>
      <c r="CS149" s="58"/>
      <c r="CT149" s="58"/>
      <c r="CU149" s="58"/>
      <c r="CV149" s="58"/>
      <c r="CW149" s="58"/>
      <c r="CX149" s="58"/>
      <c r="CY149" s="58"/>
      <c r="CZ149" s="58"/>
      <c r="DA149" s="58"/>
      <c r="DB149" s="58"/>
      <c r="DC149" s="58"/>
      <c r="DD149" s="58"/>
      <c r="DE149" s="58"/>
      <c r="DF149" s="58"/>
      <c r="DG149" s="58"/>
    </row>
    <row r="150" spans="62:111">
      <c r="BJ150" s="58"/>
      <c r="BK150" s="58"/>
      <c r="BL150" s="58"/>
      <c r="BM150" s="58"/>
      <c r="BN150" s="58"/>
      <c r="BO150" s="58"/>
      <c r="BP150" s="58"/>
      <c r="BQ150" s="58"/>
      <c r="BR150" s="58"/>
      <c r="BS150" s="58"/>
      <c r="BT150" s="58"/>
      <c r="BU150" s="58"/>
      <c r="BV150" s="58"/>
      <c r="BW150" s="58"/>
      <c r="BX150" s="58"/>
      <c r="BY150" s="58"/>
      <c r="BZ150" s="58"/>
      <c r="CA150" s="58"/>
      <c r="CB150" s="58"/>
      <c r="CC150" s="58"/>
      <c r="CD150" s="58"/>
      <c r="CE150" s="58"/>
      <c r="CF150" s="58"/>
      <c r="CG150" s="58"/>
      <c r="CH150" s="58"/>
      <c r="CI150" s="58"/>
      <c r="CJ150" s="58"/>
      <c r="CK150" s="58"/>
      <c r="CL150" s="58"/>
      <c r="CM150" s="58"/>
      <c r="CN150" s="58"/>
      <c r="CO150" s="58"/>
      <c r="CP150" s="58"/>
      <c r="CQ150" s="58"/>
      <c r="CR150" s="58"/>
      <c r="CS150" s="58"/>
      <c r="CT150" s="58"/>
      <c r="CU150" s="58"/>
      <c r="CV150" s="58"/>
      <c r="CW150" s="58"/>
      <c r="CX150" s="58"/>
      <c r="CY150" s="58"/>
      <c r="CZ150" s="58"/>
      <c r="DA150" s="58"/>
      <c r="DB150" s="58"/>
      <c r="DC150" s="58"/>
      <c r="DD150" s="58"/>
      <c r="DE150" s="58"/>
      <c r="DF150" s="58"/>
      <c r="DG150" s="58"/>
    </row>
    <row r="151" spans="62:111">
      <c r="BJ151" s="58"/>
      <c r="BK151" s="58"/>
      <c r="BL151" s="58"/>
      <c r="BM151" s="58"/>
      <c r="BN151" s="58"/>
      <c r="BO151" s="58"/>
      <c r="BP151" s="58"/>
      <c r="BQ151" s="58"/>
      <c r="BR151" s="58"/>
      <c r="BS151" s="58"/>
      <c r="BT151" s="58"/>
      <c r="BU151" s="58"/>
      <c r="BV151" s="58"/>
      <c r="BW151" s="58"/>
      <c r="BX151" s="58"/>
      <c r="BY151" s="58"/>
      <c r="BZ151" s="58"/>
      <c r="CA151" s="58"/>
      <c r="CB151" s="58"/>
      <c r="CC151" s="58"/>
      <c r="CD151" s="58"/>
      <c r="CE151" s="58"/>
      <c r="CF151" s="58"/>
      <c r="CG151" s="58"/>
      <c r="CH151" s="58"/>
      <c r="CI151" s="58"/>
      <c r="CJ151" s="58"/>
      <c r="CK151" s="58"/>
      <c r="CL151" s="58"/>
      <c r="CM151" s="58"/>
      <c r="CN151" s="58"/>
      <c r="CO151" s="58"/>
      <c r="CP151" s="58"/>
      <c r="CQ151" s="58"/>
      <c r="CR151" s="58"/>
      <c r="CS151" s="58"/>
      <c r="CT151" s="58"/>
      <c r="CU151" s="58"/>
      <c r="CV151" s="58"/>
      <c r="CW151" s="58"/>
      <c r="CX151" s="58"/>
      <c r="CY151" s="58"/>
      <c r="CZ151" s="58"/>
      <c r="DA151" s="58"/>
      <c r="DB151" s="58"/>
      <c r="DC151" s="58"/>
      <c r="DD151" s="58"/>
      <c r="DE151" s="58"/>
      <c r="DF151" s="58"/>
      <c r="DG151" s="58"/>
    </row>
    <row r="152" spans="62:111">
      <c r="BJ152" s="58"/>
      <c r="BK152" s="58"/>
      <c r="BL152" s="58"/>
      <c r="BM152" s="58"/>
      <c r="BN152" s="58"/>
      <c r="BO152" s="58"/>
      <c r="BP152" s="58"/>
      <c r="BQ152" s="58"/>
      <c r="BR152" s="58"/>
      <c r="BS152" s="58"/>
      <c r="BT152" s="58"/>
      <c r="BU152" s="58"/>
      <c r="BV152" s="58"/>
      <c r="BW152" s="58"/>
      <c r="BX152" s="58"/>
      <c r="BY152" s="58"/>
      <c r="BZ152" s="58"/>
      <c r="CA152" s="58"/>
      <c r="CB152" s="58"/>
      <c r="CC152" s="58"/>
      <c r="CD152" s="58"/>
      <c r="CE152" s="58"/>
      <c r="CF152" s="58"/>
      <c r="CG152" s="58"/>
      <c r="CH152" s="58"/>
      <c r="CI152" s="58"/>
      <c r="CJ152" s="58"/>
      <c r="CK152" s="58"/>
      <c r="CL152" s="58"/>
      <c r="CM152" s="58"/>
      <c r="CN152" s="58"/>
      <c r="CO152" s="58"/>
      <c r="CP152" s="58"/>
      <c r="CQ152" s="58"/>
      <c r="CR152" s="58"/>
      <c r="CS152" s="58"/>
      <c r="CT152" s="58"/>
      <c r="CU152" s="58"/>
      <c r="CV152" s="58"/>
      <c r="CW152" s="58"/>
      <c r="CX152" s="58"/>
      <c r="CY152" s="58"/>
      <c r="CZ152" s="58"/>
      <c r="DA152" s="58"/>
      <c r="DB152" s="58"/>
      <c r="DC152" s="58"/>
      <c r="DD152" s="58"/>
      <c r="DE152" s="58"/>
      <c r="DF152" s="58"/>
      <c r="DG152" s="58"/>
    </row>
    <row r="153" spans="62:111">
      <c r="BJ153" s="58"/>
      <c r="BK153" s="58"/>
      <c r="BL153" s="58"/>
      <c r="BM153" s="58"/>
      <c r="BN153" s="58"/>
      <c r="BO153" s="58"/>
      <c r="BP153" s="58"/>
      <c r="BQ153" s="58"/>
      <c r="BR153" s="58"/>
      <c r="BS153" s="58"/>
      <c r="BT153" s="58"/>
      <c r="BU153" s="58"/>
      <c r="BV153" s="58"/>
      <c r="BW153" s="58"/>
      <c r="BX153" s="58"/>
      <c r="BY153" s="58"/>
      <c r="BZ153" s="58"/>
      <c r="CA153" s="58"/>
      <c r="CB153" s="58"/>
      <c r="CC153" s="58"/>
      <c r="CD153" s="58"/>
      <c r="CE153" s="58"/>
      <c r="CF153" s="58"/>
      <c r="CG153" s="58"/>
      <c r="CH153" s="58"/>
      <c r="CI153" s="58"/>
      <c r="CJ153" s="58"/>
      <c r="CK153" s="58"/>
      <c r="CL153" s="58"/>
      <c r="CM153" s="58"/>
      <c r="CN153" s="58"/>
      <c r="CO153" s="58"/>
      <c r="CP153" s="58"/>
      <c r="CQ153" s="58"/>
      <c r="CR153" s="58"/>
      <c r="CS153" s="58"/>
      <c r="CT153" s="58"/>
      <c r="CU153" s="58"/>
      <c r="CV153" s="58"/>
      <c r="CW153" s="58"/>
      <c r="CX153" s="58"/>
      <c r="CY153" s="58"/>
      <c r="CZ153" s="58"/>
      <c r="DA153" s="58"/>
      <c r="DB153" s="58"/>
      <c r="DC153" s="58"/>
      <c r="DD153" s="58"/>
      <c r="DE153" s="58"/>
      <c r="DF153" s="58"/>
      <c r="DG153" s="58"/>
    </row>
    <row r="154" spans="62:111">
      <c r="BJ154" s="58"/>
      <c r="BK154" s="58"/>
      <c r="BL154" s="58"/>
      <c r="BM154" s="58"/>
      <c r="BN154" s="58"/>
      <c r="BO154" s="58"/>
      <c r="BP154" s="58"/>
      <c r="BQ154" s="58"/>
      <c r="BR154" s="58"/>
      <c r="BS154" s="58"/>
      <c r="BT154" s="58"/>
      <c r="BU154" s="58"/>
      <c r="BV154" s="58"/>
      <c r="BW154" s="58"/>
      <c r="BX154" s="58"/>
      <c r="BY154" s="58"/>
      <c r="BZ154" s="58"/>
      <c r="CA154" s="58"/>
      <c r="CB154" s="58"/>
      <c r="CC154" s="58"/>
      <c r="CD154" s="58"/>
      <c r="CE154" s="58"/>
      <c r="CF154" s="58"/>
      <c r="CG154" s="58"/>
      <c r="CH154" s="58"/>
      <c r="CI154" s="58"/>
      <c r="CJ154" s="58"/>
      <c r="CK154" s="58"/>
      <c r="CL154" s="58"/>
      <c r="CM154" s="58"/>
      <c r="CN154" s="58"/>
      <c r="CO154" s="58"/>
      <c r="CP154" s="58"/>
      <c r="CQ154" s="58"/>
      <c r="CR154" s="58"/>
      <c r="CS154" s="58"/>
      <c r="CT154" s="58"/>
      <c r="CU154" s="58"/>
      <c r="CV154" s="58"/>
      <c r="CW154" s="58"/>
      <c r="CX154" s="58"/>
      <c r="CY154" s="58"/>
      <c r="CZ154" s="58"/>
      <c r="DA154" s="58"/>
      <c r="DB154" s="58"/>
      <c r="DC154" s="58"/>
      <c r="DD154" s="58"/>
      <c r="DE154" s="58"/>
      <c r="DF154" s="58"/>
      <c r="DG154" s="58"/>
    </row>
    <row r="155" spans="62:111">
      <c r="BJ155" s="58"/>
      <c r="BK155" s="58"/>
      <c r="BL155" s="58"/>
      <c r="BM155" s="58"/>
      <c r="BN155" s="58"/>
      <c r="BO155" s="58"/>
      <c r="BP155" s="58"/>
      <c r="BQ155" s="58"/>
      <c r="BR155" s="58"/>
      <c r="BS155" s="58"/>
      <c r="BT155" s="58"/>
      <c r="BU155" s="58"/>
      <c r="BV155" s="58"/>
      <c r="BW155" s="58"/>
      <c r="BX155" s="58"/>
      <c r="BY155" s="58"/>
      <c r="BZ155" s="58"/>
      <c r="CA155" s="58"/>
      <c r="CB155" s="58"/>
      <c r="CC155" s="58"/>
      <c r="CD155" s="58"/>
      <c r="CE155" s="58"/>
      <c r="CF155" s="58"/>
      <c r="CG155" s="58"/>
      <c r="CH155" s="58"/>
      <c r="CI155" s="58"/>
      <c r="CJ155" s="58"/>
      <c r="CK155" s="58"/>
      <c r="CL155" s="58"/>
      <c r="CM155" s="58"/>
      <c r="CN155" s="58"/>
      <c r="CO155" s="58"/>
      <c r="CP155" s="58"/>
      <c r="CQ155" s="58"/>
      <c r="CR155" s="58"/>
      <c r="CS155" s="58"/>
      <c r="CT155" s="58"/>
      <c r="CU155" s="58"/>
      <c r="CV155" s="58"/>
      <c r="CW155" s="58"/>
      <c r="CX155" s="58"/>
      <c r="CY155" s="58"/>
      <c r="CZ155" s="58"/>
      <c r="DA155" s="58"/>
      <c r="DB155" s="58"/>
      <c r="DC155" s="58"/>
      <c r="DD155" s="58"/>
      <c r="DE155" s="58"/>
      <c r="DF155" s="58"/>
      <c r="DG155" s="58"/>
    </row>
    <row r="156" spans="62:111">
      <c r="BJ156" s="58"/>
      <c r="BK156" s="58"/>
      <c r="BL156" s="58"/>
      <c r="BM156" s="58"/>
      <c r="BN156" s="58"/>
      <c r="BO156" s="58"/>
      <c r="BP156" s="58"/>
      <c r="BQ156" s="58"/>
      <c r="BR156" s="58"/>
      <c r="BS156" s="58"/>
      <c r="BT156" s="58"/>
      <c r="BU156" s="58"/>
      <c r="BV156" s="58"/>
      <c r="BW156" s="58"/>
      <c r="BX156" s="58"/>
      <c r="BY156" s="58"/>
      <c r="BZ156" s="58"/>
      <c r="CA156" s="58"/>
      <c r="CB156" s="58"/>
      <c r="CC156" s="58"/>
      <c r="CD156" s="58"/>
      <c r="CE156" s="58"/>
      <c r="CF156" s="58"/>
      <c r="CG156" s="58"/>
      <c r="CH156" s="58"/>
      <c r="CI156" s="58"/>
      <c r="CJ156" s="58"/>
      <c r="CK156" s="58"/>
      <c r="CL156" s="58"/>
      <c r="CM156" s="58"/>
      <c r="CN156" s="58"/>
      <c r="CO156" s="58"/>
      <c r="CP156" s="58"/>
      <c r="CQ156" s="58"/>
      <c r="CR156" s="58"/>
      <c r="CS156" s="58"/>
      <c r="CT156" s="58"/>
      <c r="CU156" s="58"/>
      <c r="CV156" s="58"/>
      <c r="CW156" s="58"/>
      <c r="CX156" s="58"/>
      <c r="CY156" s="58"/>
      <c r="CZ156" s="58"/>
      <c r="DA156" s="58"/>
      <c r="DB156" s="58"/>
      <c r="DC156" s="58"/>
      <c r="DD156" s="58"/>
      <c r="DE156" s="58"/>
      <c r="DF156" s="58"/>
      <c r="DG156" s="58"/>
    </row>
    <row r="157" spans="62:111">
      <c r="BJ157" s="58"/>
      <c r="BK157" s="58"/>
      <c r="BL157" s="58"/>
      <c r="BM157" s="58"/>
      <c r="BN157" s="58"/>
      <c r="BO157" s="58"/>
      <c r="BP157" s="58"/>
      <c r="BQ157" s="58"/>
      <c r="BR157" s="58"/>
      <c r="BS157" s="58"/>
      <c r="BT157" s="58"/>
      <c r="BU157" s="58"/>
      <c r="BV157" s="58"/>
      <c r="BW157" s="58"/>
      <c r="BX157" s="58"/>
      <c r="BY157" s="58"/>
      <c r="BZ157" s="58"/>
      <c r="CA157" s="58"/>
      <c r="CB157" s="58"/>
      <c r="CC157" s="58"/>
      <c r="CD157" s="58"/>
      <c r="CE157" s="58"/>
      <c r="CF157" s="58"/>
      <c r="CG157" s="58"/>
      <c r="CH157" s="58"/>
      <c r="CI157" s="58"/>
      <c r="CJ157" s="58"/>
      <c r="CK157" s="58"/>
      <c r="CL157" s="58"/>
      <c r="CM157" s="58"/>
      <c r="CN157" s="58"/>
      <c r="CO157" s="58"/>
      <c r="CP157" s="58"/>
      <c r="CQ157" s="58"/>
      <c r="CR157" s="58"/>
      <c r="CS157" s="58"/>
      <c r="CT157" s="58"/>
      <c r="CU157" s="58"/>
      <c r="CV157" s="58"/>
      <c r="CW157" s="58"/>
      <c r="CX157" s="58"/>
      <c r="CY157" s="58"/>
      <c r="CZ157" s="58"/>
      <c r="DA157" s="58"/>
      <c r="DB157" s="58"/>
      <c r="DC157" s="58"/>
      <c r="DD157" s="58"/>
      <c r="DE157" s="58"/>
      <c r="DF157" s="58"/>
      <c r="DG157" s="58"/>
    </row>
    <row r="158" spans="62:111">
      <c r="BJ158" s="58"/>
      <c r="BK158" s="58"/>
      <c r="BL158" s="58"/>
      <c r="BM158" s="58"/>
      <c r="BN158" s="58"/>
      <c r="BO158" s="58"/>
      <c r="BP158" s="58"/>
      <c r="BQ158" s="58"/>
      <c r="BR158" s="58"/>
      <c r="BS158" s="58"/>
      <c r="BT158" s="58"/>
      <c r="BU158" s="58"/>
      <c r="BV158" s="58"/>
      <c r="BW158" s="58"/>
      <c r="BX158" s="58"/>
      <c r="BY158" s="58"/>
      <c r="BZ158" s="58"/>
      <c r="CA158" s="58"/>
      <c r="CB158" s="58"/>
      <c r="CC158" s="58"/>
      <c r="CD158" s="58"/>
      <c r="CE158" s="58"/>
      <c r="CF158" s="58"/>
      <c r="CG158" s="58"/>
      <c r="CH158" s="58"/>
      <c r="CI158" s="58"/>
      <c r="CJ158" s="58"/>
      <c r="CK158" s="58"/>
      <c r="CL158" s="58"/>
      <c r="CM158" s="58"/>
      <c r="CN158" s="58"/>
      <c r="CO158" s="58"/>
      <c r="CP158" s="58"/>
      <c r="CQ158" s="58"/>
      <c r="CR158" s="58"/>
      <c r="CS158" s="58"/>
      <c r="CT158" s="58"/>
      <c r="CU158" s="58"/>
      <c r="CV158" s="58"/>
      <c r="CW158" s="58"/>
      <c r="CX158" s="58"/>
      <c r="CY158" s="58"/>
      <c r="CZ158" s="58"/>
      <c r="DA158" s="58"/>
      <c r="DB158" s="58"/>
      <c r="DC158" s="58"/>
      <c r="DD158" s="58"/>
      <c r="DE158" s="58"/>
      <c r="DF158" s="58"/>
      <c r="DG158" s="58"/>
    </row>
    <row r="159" spans="62:111">
      <c r="BJ159" s="58"/>
      <c r="BK159" s="58"/>
      <c r="BL159" s="58"/>
      <c r="BM159" s="58"/>
      <c r="BN159" s="58"/>
      <c r="BO159" s="58"/>
      <c r="BP159" s="58"/>
      <c r="BQ159" s="58"/>
      <c r="BR159" s="58"/>
      <c r="BS159" s="58"/>
      <c r="BT159" s="58"/>
      <c r="BU159" s="58"/>
      <c r="BV159" s="58"/>
      <c r="BW159" s="58"/>
      <c r="BX159" s="58"/>
      <c r="BY159" s="58"/>
      <c r="BZ159" s="58"/>
      <c r="CA159" s="58"/>
      <c r="CB159" s="58"/>
      <c r="CC159" s="58"/>
      <c r="CD159" s="58"/>
      <c r="CE159" s="58"/>
      <c r="CF159" s="58"/>
      <c r="CG159" s="58"/>
      <c r="CH159" s="58"/>
      <c r="CI159" s="58"/>
      <c r="CJ159" s="58"/>
      <c r="CK159" s="58"/>
      <c r="CL159" s="58"/>
      <c r="CM159" s="58"/>
      <c r="CN159" s="58"/>
      <c r="CO159" s="58"/>
      <c r="CP159" s="58"/>
      <c r="CQ159" s="58"/>
      <c r="CR159" s="58"/>
      <c r="CS159" s="58"/>
      <c r="CT159" s="58"/>
      <c r="CU159" s="58"/>
      <c r="CV159" s="58"/>
      <c r="CW159" s="58"/>
      <c r="CX159" s="58"/>
      <c r="CY159" s="58"/>
      <c r="CZ159" s="58"/>
      <c r="DA159" s="58"/>
      <c r="DB159" s="58"/>
      <c r="DC159" s="58"/>
      <c r="DD159" s="58"/>
      <c r="DE159" s="58"/>
      <c r="DF159" s="58"/>
      <c r="DG159" s="58"/>
    </row>
    <row r="160" spans="62:111">
      <c r="BJ160" s="58"/>
      <c r="BK160" s="58"/>
      <c r="BL160" s="58"/>
      <c r="BM160" s="58"/>
      <c r="BN160" s="58"/>
      <c r="BO160" s="58"/>
      <c r="BP160" s="58"/>
      <c r="BQ160" s="58"/>
      <c r="BR160" s="58"/>
      <c r="BS160" s="58"/>
      <c r="BT160" s="58"/>
      <c r="BU160" s="58"/>
      <c r="BV160" s="58"/>
      <c r="BW160" s="58"/>
      <c r="BX160" s="58"/>
      <c r="BY160" s="58"/>
      <c r="BZ160" s="58"/>
      <c r="CA160" s="58"/>
      <c r="CB160" s="58"/>
      <c r="CC160" s="58"/>
      <c r="CD160" s="58"/>
      <c r="CE160" s="58"/>
      <c r="CF160" s="58"/>
      <c r="CG160" s="58"/>
      <c r="CH160" s="58"/>
      <c r="CI160" s="58"/>
      <c r="CJ160" s="58"/>
      <c r="CK160" s="58"/>
      <c r="CL160" s="58"/>
      <c r="CM160" s="58"/>
      <c r="CN160" s="58"/>
      <c r="CO160" s="58"/>
      <c r="CP160" s="58"/>
      <c r="CQ160" s="58"/>
      <c r="CR160" s="58"/>
      <c r="CS160" s="58"/>
      <c r="CT160" s="58"/>
      <c r="CU160" s="58"/>
      <c r="CV160" s="58"/>
      <c r="CW160" s="58"/>
      <c r="CX160" s="58"/>
      <c r="CY160" s="58"/>
      <c r="CZ160" s="58"/>
      <c r="DA160" s="58"/>
      <c r="DB160" s="58"/>
      <c r="DC160" s="58"/>
      <c r="DD160" s="58"/>
      <c r="DE160" s="58"/>
      <c r="DF160" s="58"/>
      <c r="DG160" s="58"/>
    </row>
    <row r="161" spans="62:111">
      <c r="BJ161" s="58"/>
      <c r="BK161" s="58"/>
      <c r="BL161" s="58"/>
      <c r="BM161" s="58"/>
      <c r="BN161" s="58"/>
      <c r="BO161" s="58"/>
      <c r="BP161" s="58"/>
      <c r="BQ161" s="58"/>
      <c r="BR161" s="58"/>
      <c r="BS161" s="58"/>
      <c r="BT161" s="58"/>
      <c r="BU161" s="58"/>
      <c r="BV161" s="58"/>
      <c r="BW161" s="58"/>
      <c r="BX161" s="58"/>
      <c r="BY161" s="58"/>
      <c r="BZ161" s="58"/>
      <c r="CA161" s="58"/>
      <c r="CB161" s="58"/>
      <c r="CC161" s="58"/>
      <c r="CD161" s="58"/>
      <c r="CE161" s="58"/>
      <c r="CF161" s="58"/>
      <c r="CG161" s="58"/>
      <c r="CH161" s="58"/>
      <c r="CI161" s="58"/>
      <c r="CJ161" s="58"/>
      <c r="CK161" s="58"/>
      <c r="CL161" s="58"/>
      <c r="CM161" s="58"/>
      <c r="CN161" s="58"/>
      <c r="CO161" s="58"/>
      <c r="CP161" s="58"/>
      <c r="CQ161" s="58"/>
      <c r="CR161" s="58"/>
      <c r="CS161" s="58"/>
      <c r="CT161" s="58"/>
      <c r="CU161" s="58"/>
      <c r="CV161" s="58"/>
      <c r="CW161" s="58"/>
      <c r="CX161" s="58"/>
      <c r="CY161" s="58"/>
      <c r="CZ161" s="58"/>
      <c r="DA161" s="58"/>
      <c r="DB161" s="58"/>
      <c r="DC161" s="58"/>
      <c r="DD161" s="58"/>
      <c r="DE161" s="58"/>
      <c r="DF161" s="58"/>
      <c r="DG161" s="58"/>
    </row>
    <row r="162" spans="62:111">
      <c r="BJ162" s="58"/>
      <c r="BK162" s="58"/>
      <c r="BL162" s="58"/>
      <c r="BM162" s="58"/>
      <c r="BN162" s="58"/>
      <c r="BO162" s="58"/>
      <c r="BP162" s="58"/>
      <c r="BQ162" s="58"/>
      <c r="BR162" s="58"/>
      <c r="BS162" s="58"/>
      <c r="BT162" s="58"/>
      <c r="BU162" s="58"/>
      <c r="BV162" s="58"/>
      <c r="BW162" s="58"/>
      <c r="BX162" s="58"/>
      <c r="BY162" s="58"/>
      <c r="BZ162" s="58"/>
      <c r="CA162" s="58"/>
      <c r="CB162" s="58"/>
      <c r="CC162" s="58"/>
      <c r="CD162" s="58"/>
      <c r="CE162" s="58"/>
      <c r="CF162" s="58"/>
      <c r="CG162" s="58"/>
      <c r="CH162" s="58"/>
      <c r="CI162" s="58"/>
      <c r="CJ162" s="58"/>
      <c r="CK162" s="58"/>
      <c r="CL162" s="58"/>
      <c r="CM162" s="58"/>
      <c r="CN162" s="58"/>
      <c r="CO162" s="58"/>
      <c r="CP162" s="58"/>
      <c r="CQ162" s="58"/>
      <c r="CR162" s="58"/>
      <c r="CS162" s="58"/>
      <c r="CT162" s="58"/>
      <c r="CU162" s="58"/>
      <c r="CV162" s="58"/>
      <c r="CW162" s="58"/>
      <c r="CX162" s="58"/>
      <c r="CY162" s="58"/>
      <c r="CZ162" s="58"/>
      <c r="DA162" s="58"/>
      <c r="DB162" s="58"/>
      <c r="DC162" s="58"/>
      <c r="DD162" s="58"/>
      <c r="DE162" s="58"/>
      <c r="DF162" s="58"/>
      <c r="DG162" s="58"/>
    </row>
    <row r="163" spans="62:111">
      <c r="BJ163" s="58"/>
      <c r="BK163" s="58"/>
      <c r="BL163" s="58"/>
      <c r="BM163" s="58"/>
      <c r="BN163" s="58"/>
      <c r="BO163" s="58"/>
      <c r="BP163" s="58"/>
      <c r="BQ163" s="58"/>
      <c r="BR163" s="58"/>
      <c r="BS163" s="58"/>
      <c r="BT163" s="58"/>
      <c r="BU163" s="58"/>
      <c r="BV163" s="58"/>
      <c r="BW163" s="58"/>
      <c r="BX163" s="58"/>
      <c r="BY163" s="58"/>
      <c r="BZ163" s="58"/>
      <c r="CA163" s="58"/>
      <c r="CB163" s="58"/>
      <c r="CC163" s="58"/>
      <c r="CD163" s="58"/>
      <c r="CE163" s="58"/>
      <c r="CF163" s="58"/>
      <c r="CG163" s="58"/>
      <c r="CH163" s="58"/>
      <c r="CI163" s="58"/>
      <c r="CJ163" s="58"/>
      <c r="CK163" s="58"/>
      <c r="CL163" s="58"/>
      <c r="CM163" s="58"/>
      <c r="CN163" s="58"/>
      <c r="CO163" s="58"/>
      <c r="CP163" s="58"/>
      <c r="CQ163" s="58"/>
      <c r="CR163" s="58"/>
      <c r="CS163" s="58"/>
      <c r="CT163" s="58"/>
      <c r="CU163" s="58"/>
      <c r="CV163" s="58"/>
      <c r="CW163" s="58"/>
      <c r="CX163" s="58"/>
      <c r="CY163" s="58"/>
      <c r="CZ163" s="58"/>
      <c r="DA163" s="58"/>
      <c r="DB163" s="58"/>
      <c r="DC163" s="58"/>
      <c r="DD163" s="58"/>
      <c r="DE163" s="58"/>
      <c r="DF163" s="58"/>
      <c r="DG163" s="58"/>
    </row>
    <row r="164" spans="62:111">
      <c r="BJ164" s="58"/>
      <c r="BK164" s="58"/>
      <c r="BL164" s="58"/>
      <c r="BM164" s="58"/>
      <c r="BN164" s="58"/>
      <c r="BO164" s="58"/>
      <c r="BP164" s="58"/>
      <c r="BQ164" s="58"/>
      <c r="BR164" s="58"/>
      <c r="BS164" s="58"/>
      <c r="BT164" s="58"/>
      <c r="BU164" s="58"/>
      <c r="BV164" s="58"/>
      <c r="BW164" s="58"/>
      <c r="BX164" s="58"/>
      <c r="BY164" s="58"/>
      <c r="BZ164" s="58"/>
      <c r="CA164" s="58"/>
      <c r="CB164" s="58"/>
      <c r="CC164" s="58"/>
      <c r="CD164" s="58"/>
      <c r="CE164" s="58"/>
      <c r="CF164" s="58"/>
      <c r="CG164" s="58"/>
      <c r="CH164" s="58"/>
      <c r="CI164" s="58"/>
      <c r="CJ164" s="58"/>
      <c r="CK164" s="58"/>
      <c r="CL164" s="58"/>
      <c r="CM164" s="58"/>
      <c r="CN164" s="58"/>
      <c r="CO164" s="58"/>
      <c r="CP164" s="58"/>
      <c r="CQ164" s="58"/>
      <c r="CR164" s="58"/>
      <c r="CS164" s="58"/>
      <c r="CT164" s="58"/>
      <c r="CU164" s="58"/>
      <c r="CV164" s="58"/>
      <c r="CW164" s="58"/>
      <c r="CX164" s="58"/>
      <c r="CY164" s="58"/>
      <c r="CZ164" s="58"/>
      <c r="DA164" s="58"/>
      <c r="DB164" s="58"/>
      <c r="DC164" s="58"/>
      <c r="DD164" s="58"/>
      <c r="DE164" s="58"/>
      <c r="DF164" s="58"/>
      <c r="DG164" s="58"/>
    </row>
    <row r="165" spans="62:111">
      <c r="BJ165" s="58"/>
      <c r="BK165" s="58"/>
      <c r="BL165" s="58"/>
      <c r="BM165" s="58"/>
      <c r="BN165" s="58"/>
      <c r="BO165" s="58"/>
      <c r="BP165" s="58"/>
      <c r="BQ165" s="58"/>
      <c r="BR165" s="58"/>
      <c r="BS165" s="58"/>
      <c r="BT165" s="58"/>
      <c r="BU165" s="58"/>
      <c r="BV165" s="58"/>
      <c r="BW165" s="58"/>
      <c r="BX165" s="58"/>
      <c r="BY165" s="58"/>
      <c r="BZ165" s="58"/>
      <c r="CA165" s="58"/>
      <c r="CB165" s="58"/>
      <c r="CC165" s="58"/>
      <c r="CD165" s="58"/>
      <c r="CE165" s="58"/>
      <c r="CF165" s="58"/>
      <c r="CG165" s="58"/>
      <c r="CH165" s="58"/>
      <c r="CI165" s="58"/>
      <c r="CJ165" s="58"/>
      <c r="CK165" s="58"/>
      <c r="CL165" s="58"/>
      <c r="CM165" s="58"/>
      <c r="CN165" s="58"/>
      <c r="CO165" s="58"/>
      <c r="CP165" s="58"/>
      <c r="CQ165" s="58"/>
      <c r="CR165" s="58"/>
      <c r="CS165" s="58"/>
      <c r="CT165" s="58"/>
      <c r="CU165" s="58"/>
      <c r="CV165" s="58"/>
      <c r="CW165" s="58"/>
      <c r="CX165" s="58"/>
      <c r="CY165" s="58"/>
      <c r="CZ165" s="58"/>
      <c r="DA165" s="58"/>
      <c r="DB165" s="58"/>
      <c r="DC165" s="58"/>
      <c r="DD165" s="58"/>
      <c r="DE165" s="58"/>
      <c r="DF165" s="58"/>
      <c r="DG165" s="58"/>
    </row>
    <row r="166" spans="62:111">
      <c r="BJ166" s="58"/>
      <c r="BK166" s="58"/>
      <c r="BL166" s="58"/>
      <c r="BM166" s="58"/>
      <c r="BN166" s="58"/>
      <c r="BO166" s="58"/>
      <c r="BP166" s="58"/>
      <c r="BQ166" s="58"/>
      <c r="BR166" s="58"/>
      <c r="BS166" s="58"/>
      <c r="BT166" s="58"/>
      <c r="BU166" s="58"/>
      <c r="BV166" s="58"/>
      <c r="BW166" s="58"/>
      <c r="BX166" s="58"/>
      <c r="BY166" s="58"/>
      <c r="BZ166" s="58"/>
      <c r="CA166" s="58"/>
      <c r="CB166" s="58"/>
      <c r="CC166" s="58"/>
      <c r="CD166" s="58"/>
      <c r="CE166" s="58"/>
      <c r="CF166" s="58"/>
      <c r="CG166" s="58"/>
      <c r="CH166" s="58"/>
      <c r="CI166" s="58"/>
      <c r="CJ166" s="58"/>
      <c r="CK166" s="58"/>
      <c r="CL166" s="58"/>
      <c r="CM166" s="58"/>
      <c r="CN166" s="58"/>
      <c r="CO166" s="58"/>
      <c r="CP166" s="58"/>
      <c r="CQ166" s="58"/>
      <c r="CR166" s="58"/>
      <c r="CS166" s="58"/>
      <c r="CT166" s="58"/>
      <c r="CU166" s="58"/>
      <c r="CV166" s="58"/>
      <c r="CW166" s="58"/>
      <c r="CX166" s="58"/>
      <c r="CY166" s="58"/>
      <c r="CZ166" s="58"/>
      <c r="DA166" s="58"/>
      <c r="DB166" s="58"/>
      <c r="DC166" s="58"/>
      <c r="DD166" s="58"/>
      <c r="DE166" s="58"/>
      <c r="DF166" s="58"/>
      <c r="DG166" s="58"/>
    </row>
    <row r="167" spans="62:111">
      <c r="BJ167" s="58"/>
      <c r="BK167" s="58"/>
      <c r="BL167" s="58"/>
      <c r="BM167" s="58"/>
      <c r="BN167" s="58"/>
      <c r="BO167" s="58"/>
      <c r="BP167" s="58"/>
      <c r="BQ167" s="58"/>
      <c r="BR167" s="58"/>
      <c r="BS167" s="58"/>
      <c r="BT167" s="58"/>
      <c r="BU167" s="58"/>
      <c r="BV167" s="58"/>
      <c r="BW167" s="58"/>
      <c r="BX167" s="58"/>
      <c r="BY167" s="58"/>
      <c r="BZ167" s="58"/>
      <c r="CA167" s="58"/>
      <c r="CB167" s="58"/>
      <c r="CC167" s="58"/>
      <c r="CD167" s="58"/>
      <c r="CE167" s="58"/>
      <c r="CF167" s="58"/>
      <c r="CG167" s="58"/>
      <c r="CH167" s="58"/>
      <c r="CI167" s="58"/>
      <c r="CJ167" s="58"/>
      <c r="CK167" s="58"/>
      <c r="CL167" s="58"/>
      <c r="CM167" s="58"/>
      <c r="CN167" s="58"/>
      <c r="CO167" s="58"/>
      <c r="CP167" s="58"/>
      <c r="CQ167" s="58"/>
      <c r="CR167" s="58"/>
      <c r="CS167" s="58"/>
      <c r="CT167" s="58"/>
      <c r="CU167" s="58"/>
      <c r="CV167" s="58"/>
      <c r="CW167" s="58"/>
      <c r="CX167" s="58"/>
      <c r="CY167" s="58"/>
      <c r="CZ167" s="58"/>
      <c r="DA167" s="58"/>
      <c r="DB167" s="58"/>
      <c r="DC167" s="58"/>
      <c r="DD167" s="58"/>
      <c r="DE167" s="58"/>
      <c r="DF167" s="58"/>
      <c r="DG167" s="58"/>
    </row>
    <row r="168" spans="62:111">
      <c r="BJ168" s="58"/>
      <c r="BK168" s="58"/>
      <c r="BL168" s="58"/>
      <c r="BM168" s="58"/>
      <c r="BN168" s="58"/>
      <c r="BO168" s="58"/>
      <c r="BP168" s="58"/>
      <c r="BQ168" s="58"/>
      <c r="BR168" s="58"/>
      <c r="BS168" s="58"/>
      <c r="BT168" s="58"/>
      <c r="BU168" s="58"/>
      <c r="BV168" s="58"/>
      <c r="BW168" s="58"/>
      <c r="BX168" s="58"/>
      <c r="BY168" s="58"/>
      <c r="BZ168" s="58"/>
      <c r="CA168" s="58"/>
      <c r="CB168" s="58"/>
      <c r="CC168" s="58"/>
      <c r="CD168" s="58"/>
      <c r="CE168" s="58"/>
      <c r="CF168" s="58"/>
      <c r="CG168" s="58"/>
      <c r="CH168" s="58"/>
      <c r="CI168" s="58"/>
      <c r="CJ168" s="58"/>
      <c r="CK168" s="58"/>
      <c r="CL168" s="58"/>
      <c r="CM168" s="58"/>
      <c r="CN168" s="58"/>
      <c r="CO168" s="58"/>
      <c r="CP168" s="58"/>
      <c r="CQ168" s="58"/>
      <c r="CR168" s="58"/>
      <c r="CS168" s="58"/>
      <c r="CT168" s="58"/>
      <c r="CU168" s="58"/>
      <c r="CV168" s="58"/>
      <c r="CW168" s="58"/>
      <c r="CX168" s="58"/>
      <c r="CY168" s="58"/>
      <c r="CZ168" s="58"/>
      <c r="DA168" s="58"/>
      <c r="DB168" s="58"/>
      <c r="DC168" s="58"/>
      <c r="DD168" s="58"/>
      <c r="DE168" s="58"/>
      <c r="DF168" s="58"/>
      <c r="DG168" s="58"/>
    </row>
    <row r="169" spans="62:111">
      <c r="BJ169" s="58"/>
      <c r="BK169" s="58"/>
      <c r="BL169" s="58"/>
      <c r="BM169" s="58"/>
      <c r="BN169" s="58"/>
      <c r="BO169" s="58"/>
      <c r="BP169" s="58"/>
      <c r="BQ169" s="58"/>
      <c r="BR169" s="58"/>
      <c r="BS169" s="58"/>
      <c r="BT169" s="58"/>
      <c r="BU169" s="58"/>
      <c r="BV169" s="58"/>
      <c r="BW169" s="58"/>
      <c r="BX169" s="58"/>
      <c r="BY169" s="58"/>
      <c r="BZ169" s="58"/>
      <c r="CA169" s="58"/>
      <c r="CB169" s="58"/>
      <c r="CC169" s="58"/>
      <c r="CD169" s="58"/>
      <c r="CE169" s="58"/>
      <c r="CF169" s="58"/>
      <c r="CG169" s="58"/>
      <c r="CH169" s="58"/>
      <c r="CI169" s="58"/>
      <c r="CJ169" s="58"/>
      <c r="CK169" s="58"/>
      <c r="CL169" s="58"/>
      <c r="CM169" s="58"/>
      <c r="CN169" s="58"/>
      <c r="CO169" s="58"/>
      <c r="CP169" s="58"/>
      <c r="CQ169" s="58"/>
      <c r="CR169" s="58"/>
      <c r="CS169" s="58"/>
      <c r="CT169" s="58"/>
      <c r="CU169" s="58"/>
      <c r="CV169" s="58"/>
      <c r="CW169" s="58"/>
      <c r="CX169" s="58"/>
      <c r="CY169" s="58"/>
      <c r="CZ169" s="58"/>
      <c r="DA169" s="58"/>
      <c r="DB169" s="58"/>
      <c r="DC169" s="58"/>
      <c r="DD169" s="58"/>
      <c r="DE169" s="58"/>
      <c r="DF169" s="58"/>
      <c r="DG169" s="58"/>
    </row>
    <row r="170" spans="62:111">
      <c r="BJ170" s="58"/>
      <c r="BK170" s="58"/>
      <c r="BL170" s="58"/>
      <c r="BM170" s="58"/>
      <c r="BN170" s="58"/>
      <c r="BO170" s="58"/>
      <c r="BP170" s="58"/>
      <c r="BQ170" s="58"/>
      <c r="BR170" s="58"/>
      <c r="BS170" s="58"/>
      <c r="BT170" s="58"/>
      <c r="BU170" s="58"/>
      <c r="BV170" s="58"/>
      <c r="BW170" s="58"/>
      <c r="BX170" s="58"/>
      <c r="BY170" s="58"/>
      <c r="BZ170" s="58"/>
      <c r="CA170" s="58"/>
      <c r="CB170" s="58"/>
      <c r="CC170" s="58"/>
      <c r="CD170" s="58"/>
      <c r="CE170" s="58"/>
      <c r="CF170" s="58"/>
      <c r="CG170" s="58"/>
      <c r="CH170" s="58"/>
      <c r="CI170" s="58"/>
      <c r="CJ170" s="58"/>
      <c r="CK170" s="58"/>
      <c r="CL170" s="58"/>
      <c r="CM170" s="58"/>
      <c r="CN170" s="58"/>
      <c r="CO170" s="58"/>
      <c r="CP170" s="58"/>
      <c r="CQ170" s="58"/>
      <c r="CR170" s="58"/>
      <c r="CS170" s="58"/>
      <c r="CT170" s="58"/>
      <c r="CU170" s="58"/>
      <c r="CV170" s="58"/>
      <c r="CW170" s="58"/>
      <c r="CX170" s="58"/>
      <c r="CY170" s="58"/>
      <c r="CZ170" s="58"/>
      <c r="DA170" s="58"/>
      <c r="DB170" s="58"/>
      <c r="DC170" s="58"/>
      <c r="DD170" s="58"/>
      <c r="DE170" s="58"/>
      <c r="DF170" s="58"/>
      <c r="DG170" s="58"/>
    </row>
    <row r="171" spans="62:111">
      <c r="BJ171" s="58"/>
      <c r="BK171" s="58"/>
      <c r="BL171" s="58"/>
      <c r="BM171" s="58"/>
      <c r="BN171" s="58"/>
      <c r="BO171" s="58"/>
      <c r="BP171" s="58"/>
      <c r="BQ171" s="58"/>
      <c r="BR171" s="58"/>
      <c r="BS171" s="58"/>
      <c r="BT171" s="58"/>
      <c r="BU171" s="58"/>
      <c r="BV171" s="58"/>
      <c r="BW171" s="58"/>
      <c r="BX171" s="58"/>
      <c r="BY171" s="58"/>
      <c r="BZ171" s="58"/>
      <c r="CA171" s="58"/>
      <c r="CB171" s="58"/>
      <c r="CC171" s="58"/>
      <c r="CD171" s="58"/>
      <c r="CE171" s="58"/>
      <c r="CF171" s="58"/>
      <c r="CG171" s="58"/>
      <c r="CH171" s="58"/>
      <c r="CI171" s="58"/>
      <c r="CJ171" s="58"/>
      <c r="CK171" s="58"/>
      <c r="CL171" s="58"/>
      <c r="CM171" s="58"/>
      <c r="CN171" s="58"/>
      <c r="CO171" s="58"/>
      <c r="CP171" s="58"/>
      <c r="CQ171" s="58"/>
      <c r="CR171" s="58"/>
      <c r="CS171" s="58"/>
      <c r="CT171" s="58"/>
      <c r="CU171" s="58"/>
      <c r="CV171" s="58"/>
      <c r="CW171" s="58"/>
      <c r="CX171" s="58"/>
      <c r="CY171" s="58"/>
      <c r="CZ171" s="58"/>
      <c r="DA171" s="58"/>
      <c r="DB171" s="58"/>
      <c r="DC171" s="58"/>
      <c r="DD171" s="58"/>
      <c r="DE171" s="58"/>
      <c r="DF171" s="58"/>
      <c r="DG171" s="58"/>
    </row>
    <row r="172" spans="62:111">
      <c r="BJ172" s="58"/>
      <c r="BK172" s="58"/>
      <c r="BL172" s="58"/>
      <c r="BM172" s="58"/>
      <c r="BN172" s="58"/>
      <c r="BO172" s="58"/>
      <c r="BP172" s="58"/>
      <c r="BQ172" s="58"/>
      <c r="BR172" s="58"/>
      <c r="BS172" s="58"/>
      <c r="BT172" s="58"/>
      <c r="BU172" s="58"/>
      <c r="BV172" s="58"/>
      <c r="BW172" s="58"/>
      <c r="BX172" s="58"/>
      <c r="BY172" s="58"/>
      <c r="BZ172" s="58"/>
      <c r="CA172" s="58"/>
      <c r="CB172" s="58"/>
      <c r="CC172" s="58"/>
      <c r="CD172" s="58"/>
      <c r="CE172" s="58"/>
      <c r="CF172" s="58"/>
      <c r="CG172" s="58"/>
      <c r="CH172" s="58"/>
      <c r="CI172" s="58"/>
      <c r="CJ172" s="58"/>
      <c r="CK172" s="58"/>
      <c r="CL172" s="58"/>
      <c r="CM172" s="58"/>
      <c r="CN172" s="58"/>
      <c r="CO172" s="58"/>
      <c r="CP172" s="58"/>
      <c r="CQ172" s="58"/>
      <c r="CR172" s="58"/>
      <c r="CS172" s="58"/>
      <c r="CT172" s="58"/>
      <c r="CU172" s="58"/>
      <c r="CV172" s="58"/>
      <c r="CW172" s="58"/>
      <c r="CX172" s="58"/>
      <c r="CY172" s="58"/>
      <c r="CZ172" s="58"/>
      <c r="DA172" s="58"/>
      <c r="DB172" s="58"/>
      <c r="DC172" s="58"/>
      <c r="DD172" s="58"/>
      <c r="DE172" s="58"/>
      <c r="DF172" s="58"/>
      <c r="DG172" s="58"/>
    </row>
    <row r="173" spans="62:111">
      <c r="BJ173" s="58"/>
      <c r="BK173" s="58"/>
      <c r="BL173" s="58"/>
      <c r="BM173" s="58"/>
      <c r="BN173" s="58"/>
      <c r="BO173" s="58"/>
      <c r="BP173" s="58"/>
      <c r="BQ173" s="58"/>
      <c r="BR173" s="58"/>
      <c r="BS173" s="58"/>
      <c r="BT173" s="58"/>
      <c r="BU173" s="58"/>
      <c r="BV173" s="58"/>
      <c r="BW173" s="58"/>
      <c r="BX173" s="58"/>
      <c r="BY173" s="58"/>
      <c r="BZ173" s="58"/>
      <c r="CA173" s="58"/>
      <c r="CB173" s="58"/>
      <c r="CC173" s="58"/>
      <c r="CD173" s="58"/>
      <c r="CE173" s="58"/>
      <c r="CF173" s="58"/>
      <c r="CG173" s="58"/>
      <c r="CH173" s="58"/>
      <c r="CI173" s="58"/>
      <c r="CJ173" s="58"/>
      <c r="CK173" s="58"/>
      <c r="CL173" s="58"/>
      <c r="CM173" s="58"/>
      <c r="CN173" s="58"/>
      <c r="CO173" s="58"/>
      <c r="CP173" s="58"/>
      <c r="CQ173" s="58"/>
      <c r="CR173" s="58"/>
      <c r="CS173" s="58"/>
      <c r="CT173" s="58"/>
      <c r="CU173" s="58"/>
      <c r="CV173" s="58"/>
      <c r="CW173" s="58"/>
      <c r="CX173" s="58"/>
      <c r="CY173" s="58"/>
      <c r="CZ173" s="58"/>
      <c r="DA173" s="58"/>
      <c r="DB173" s="58"/>
      <c r="DC173" s="58"/>
      <c r="DD173" s="58"/>
      <c r="DE173" s="58"/>
      <c r="DF173" s="58"/>
      <c r="DG173" s="58"/>
    </row>
    <row r="174" spans="62:111">
      <c r="BJ174" s="58"/>
      <c r="BK174" s="58"/>
      <c r="BL174" s="58"/>
      <c r="BM174" s="58"/>
      <c r="BN174" s="58"/>
      <c r="BO174" s="58"/>
      <c r="BP174" s="58"/>
      <c r="BQ174" s="58"/>
      <c r="BR174" s="58"/>
      <c r="BS174" s="58"/>
      <c r="BT174" s="58"/>
      <c r="BU174" s="58"/>
      <c r="BV174" s="58"/>
      <c r="BW174" s="58"/>
      <c r="BX174" s="58"/>
      <c r="BY174" s="58"/>
      <c r="BZ174" s="58"/>
      <c r="CA174" s="58"/>
      <c r="CB174" s="58"/>
      <c r="CC174" s="58"/>
      <c r="CD174" s="58"/>
      <c r="CE174" s="58"/>
      <c r="CF174" s="58"/>
      <c r="CG174" s="58"/>
      <c r="CH174" s="58"/>
      <c r="CI174" s="58"/>
      <c r="CJ174" s="58"/>
      <c r="CK174" s="58"/>
      <c r="CL174" s="58"/>
      <c r="CM174" s="58"/>
      <c r="CN174" s="58"/>
      <c r="CO174" s="58"/>
      <c r="CP174" s="58"/>
      <c r="CQ174" s="58"/>
      <c r="CR174" s="58"/>
      <c r="CS174" s="58"/>
      <c r="CT174" s="58"/>
      <c r="CU174" s="58"/>
      <c r="CV174" s="58"/>
      <c r="CW174" s="58"/>
      <c r="CX174" s="58"/>
      <c r="CY174" s="58"/>
      <c r="CZ174" s="58"/>
      <c r="DA174" s="58"/>
      <c r="DB174" s="58"/>
      <c r="DC174" s="58"/>
      <c r="DD174" s="58"/>
      <c r="DE174" s="58"/>
      <c r="DF174" s="58"/>
      <c r="DG174" s="58"/>
    </row>
    <row r="175" spans="62:111">
      <c r="BJ175" s="58"/>
      <c r="BK175" s="58"/>
      <c r="BL175" s="58"/>
      <c r="BM175" s="58"/>
      <c r="BN175" s="58"/>
      <c r="BO175" s="58"/>
      <c r="BP175" s="58"/>
      <c r="BQ175" s="58"/>
      <c r="BR175" s="58"/>
      <c r="BS175" s="58"/>
      <c r="BT175" s="58"/>
      <c r="BU175" s="58"/>
      <c r="BV175" s="58"/>
      <c r="BW175" s="58"/>
      <c r="BX175" s="58"/>
      <c r="BY175" s="58"/>
      <c r="BZ175" s="58"/>
      <c r="CA175" s="58"/>
      <c r="CB175" s="58"/>
      <c r="CC175" s="58"/>
      <c r="CD175" s="58"/>
      <c r="CE175" s="58"/>
      <c r="CF175" s="58"/>
      <c r="CG175" s="58"/>
      <c r="CH175" s="58"/>
      <c r="CI175" s="58"/>
      <c r="CJ175" s="58"/>
      <c r="CK175" s="58"/>
      <c r="CL175" s="58"/>
      <c r="CM175" s="58"/>
      <c r="CN175" s="58"/>
      <c r="CO175" s="58"/>
      <c r="CP175" s="58"/>
      <c r="CQ175" s="58"/>
      <c r="CR175" s="58"/>
      <c r="CS175" s="58"/>
      <c r="CT175" s="58"/>
      <c r="CU175" s="58"/>
      <c r="CV175" s="58"/>
      <c r="CW175" s="58"/>
      <c r="CX175" s="58"/>
      <c r="CY175" s="58"/>
      <c r="CZ175" s="58"/>
      <c r="DA175" s="58"/>
      <c r="DB175" s="58"/>
      <c r="DC175" s="58"/>
      <c r="DD175" s="58"/>
      <c r="DE175" s="58"/>
      <c r="DF175" s="58"/>
      <c r="DG175" s="58"/>
    </row>
    <row r="176" spans="62:111">
      <c r="BJ176" s="58"/>
      <c r="BK176" s="58"/>
      <c r="BL176" s="58"/>
      <c r="BM176" s="58"/>
      <c r="BN176" s="58"/>
      <c r="BO176" s="58"/>
      <c r="BP176" s="58"/>
      <c r="BQ176" s="58"/>
      <c r="BR176" s="58"/>
      <c r="BS176" s="58"/>
      <c r="BT176" s="58"/>
      <c r="BU176" s="58"/>
      <c r="BV176" s="58"/>
      <c r="BW176" s="58"/>
      <c r="BX176" s="58"/>
      <c r="BY176" s="58"/>
      <c r="BZ176" s="58"/>
      <c r="CA176" s="58"/>
      <c r="CB176" s="58"/>
      <c r="CC176" s="58"/>
      <c r="CD176" s="58"/>
      <c r="CE176" s="58"/>
      <c r="CF176" s="58"/>
      <c r="CG176" s="58"/>
      <c r="CH176" s="58"/>
      <c r="CI176" s="58"/>
      <c r="CJ176" s="58"/>
      <c r="CK176" s="58"/>
      <c r="CL176" s="58"/>
      <c r="CM176" s="58"/>
      <c r="CN176" s="58"/>
      <c r="CO176" s="58"/>
      <c r="CP176" s="58"/>
      <c r="CQ176" s="58"/>
      <c r="CR176" s="58"/>
      <c r="CS176" s="58"/>
      <c r="CT176" s="58"/>
      <c r="CU176" s="58"/>
      <c r="CV176" s="58"/>
      <c r="CW176" s="58"/>
      <c r="CX176" s="58"/>
      <c r="CY176" s="58"/>
      <c r="CZ176" s="58"/>
      <c r="DA176" s="58"/>
      <c r="DB176" s="58"/>
      <c r="DC176" s="58"/>
      <c r="DD176" s="58"/>
      <c r="DE176" s="58"/>
      <c r="DF176" s="58"/>
      <c r="DG176" s="58"/>
    </row>
    <row r="177" spans="62:111">
      <c r="BJ177" s="58"/>
      <c r="BK177" s="58"/>
      <c r="BL177" s="58"/>
      <c r="BM177" s="58"/>
      <c r="BN177" s="58"/>
      <c r="BO177" s="58"/>
      <c r="BP177" s="58"/>
      <c r="BQ177" s="58"/>
      <c r="BR177" s="58"/>
      <c r="BS177" s="58"/>
      <c r="BT177" s="58"/>
      <c r="BU177" s="58"/>
      <c r="BV177" s="58"/>
      <c r="BW177" s="58"/>
      <c r="BX177" s="58"/>
      <c r="BY177" s="58"/>
      <c r="BZ177" s="58"/>
      <c r="CA177" s="58"/>
      <c r="CB177" s="58"/>
      <c r="CC177" s="58"/>
      <c r="CD177" s="58"/>
      <c r="CE177" s="58"/>
      <c r="CF177" s="58"/>
      <c r="CG177" s="58"/>
      <c r="CH177" s="58"/>
      <c r="CI177" s="58"/>
      <c r="CJ177" s="58"/>
      <c r="CK177" s="58"/>
      <c r="CL177" s="58"/>
      <c r="CM177" s="58"/>
      <c r="CN177" s="58"/>
      <c r="CO177" s="58"/>
      <c r="CP177" s="58"/>
      <c r="CQ177" s="58"/>
      <c r="CR177" s="58"/>
      <c r="CS177" s="58"/>
      <c r="CT177" s="58"/>
      <c r="CU177" s="58"/>
      <c r="CV177" s="58"/>
      <c r="CW177" s="58"/>
      <c r="CX177" s="58"/>
      <c r="CY177" s="58"/>
      <c r="CZ177" s="58"/>
      <c r="DA177" s="58"/>
      <c r="DB177" s="58"/>
      <c r="DC177" s="58"/>
      <c r="DD177" s="58"/>
      <c r="DE177" s="58"/>
      <c r="DF177" s="58"/>
      <c r="DG177" s="58"/>
    </row>
    <row r="178" spans="62:111">
      <c r="BJ178" s="58"/>
      <c r="BK178" s="58"/>
      <c r="BL178" s="58"/>
      <c r="BM178" s="58"/>
      <c r="BN178" s="58"/>
      <c r="BO178" s="58"/>
      <c r="BP178" s="58"/>
      <c r="BQ178" s="58"/>
      <c r="BR178" s="58"/>
      <c r="BS178" s="58"/>
      <c r="BT178" s="58"/>
      <c r="BU178" s="58"/>
      <c r="BV178" s="58"/>
      <c r="BW178" s="58"/>
      <c r="BX178" s="58"/>
      <c r="BY178" s="58"/>
      <c r="BZ178" s="58"/>
      <c r="CA178" s="58"/>
      <c r="CB178" s="58"/>
      <c r="CC178" s="58"/>
      <c r="CD178" s="58"/>
      <c r="CE178" s="58"/>
      <c r="CF178" s="58"/>
      <c r="CG178" s="58"/>
      <c r="CH178" s="58"/>
      <c r="CI178" s="58"/>
      <c r="CJ178" s="58"/>
      <c r="CK178" s="58"/>
      <c r="CL178" s="58"/>
      <c r="CM178" s="58"/>
      <c r="CN178" s="58"/>
      <c r="CO178" s="58"/>
      <c r="CP178" s="58"/>
      <c r="CQ178" s="58"/>
      <c r="CR178" s="58"/>
      <c r="CS178" s="58"/>
      <c r="CT178" s="58"/>
      <c r="CU178" s="58"/>
      <c r="CV178" s="58"/>
      <c r="CW178" s="58"/>
      <c r="CX178" s="58"/>
      <c r="CY178" s="58"/>
      <c r="CZ178" s="58"/>
      <c r="DA178" s="58"/>
      <c r="DB178" s="58"/>
      <c r="DC178" s="58"/>
      <c r="DD178" s="58"/>
      <c r="DE178" s="58"/>
      <c r="DF178" s="58"/>
      <c r="DG178" s="58"/>
    </row>
    <row r="179" spans="62:111">
      <c r="BJ179" s="58"/>
      <c r="BK179" s="58"/>
      <c r="BL179" s="58"/>
      <c r="BM179" s="58"/>
      <c r="BN179" s="58"/>
      <c r="BO179" s="58"/>
      <c r="BP179" s="58"/>
      <c r="BQ179" s="58"/>
      <c r="BR179" s="58"/>
      <c r="BS179" s="58"/>
      <c r="BT179" s="58"/>
      <c r="BU179" s="58"/>
      <c r="BV179" s="58"/>
      <c r="BW179" s="58"/>
      <c r="BX179" s="58"/>
      <c r="BY179" s="58"/>
      <c r="BZ179" s="58"/>
      <c r="CA179" s="58"/>
      <c r="CB179" s="58"/>
      <c r="CC179" s="58"/>
      <c r="CD179" s="58"/>
      <c r="CE179" s="58"/>
      <c r="CF179" s="58"/>
      <c r="CG179" s="58"/>
      <c r="CH179" s="58"/>
      <c r="CI179" s="58"/>
      <c r="CJ179" s="58"/>
      <c r="CK179" s="58"/>
      <c r="CL179" s="58"/>
      <c r="CM179" s="58"/>
      <c r="CN179" s="58"/>
      <c r="CO179" s="58"/>
      <c r="CP179" s="58"/>
      <c r="CQ179" s="58"/>
      <c r="CR179" s="58"/>
      <c r="CS179" s="58"/>
      <c r="CT179" s="58"/>
      <c r="CU179" s="58"/>
      <c r="CV179" s="58"/>
      <c r="CW179" s="58"/>
      <c r="CX179" s="58"/>
      <c r="CY179" s="58"/>
      <c r="CZ179" s="58"/>
      <c r="DA179" s="58"/>
      <c r="DB179" s="58"/>
      <c r="DC179" s="58"/>
      <c r="DD179" s="58"/>
      <c r="DE179" s="58"/>
      <c r="DF179" s="58"/>
      <c r="DG179" s="58"/>
    </row>
  </sheetData>
  <mergeCells count="1">
    <mergeCell ref="A1:C1"/>
  </mergeCells>
  <pageMargins left="0.7" right="0.7" top="0.75" bottom="0.75" header="0.3" footer="0.3"/>
  <pageSetup paperSize="9" orientation="portrait" horizontalDpi="300" verticalDpi="300" r:id="rId1"/>
  <drawing r:id="rId2"/>
  <legacyDrawing r:id="rId3"/>
  <extLst>
    <ext xmlns:mx="http://schemas.microsoft.com/office/mac/excel/2008/main" uri="http://schemas.microsoft.com/office/mac/excel/2008/main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8</vt:i4>
      </vt:variant>
      <vt:variant>
        <vt:lpstr>Intervalos nomeados</vt:lpstr>
      </vt:variant>
      <vt:variant>
        <vt:i4>13</vt:i4>
      </vt:variant>
    </vt:vector>
  </HeadingPairs>
  <TitlesOfParts>
    <vt:vector size="21" baseType="lpstr">
      <vt:lpstr>Tourbr (introdução)</vt:lpstr>
      <vt:lpstr>Premissas</vt:lpstr>
      <vt:lpstr>Receita</vt:lpstr>
      <vt:lpstr>Investimentos_infra</vt:lpstr>
      <vt:lpstr>Despesas</vt:lpstr>
      <vt:lpstr>Custos</vt:lpstr>
      <vt:lpstr>Funcionários</vt:lpstr>
      <vt:lpstr>Resultados</vt:lpstr>
      <vt:lpstr>assinatura</vt:lpstr>
      <vt:lpstr>Company</vt:lpstr>
      <vt:lpstr>csll</vt:lpstr>
      <vt:lpstr>currency</vt:lpstr>
      <vt:lpstr>emailmkt</vt:lpstr>
      <vt:lpstr>end</vt:lpstr>
      <vt:lpstr>imp_fat</vt:lpstr>
      <vt:lpstr>ir</vt:lpstr>
      <vt:lpstr>ir_csll</vt:lpstr>
      <vt:lpstr>ISS</vt:lpstr>
      <vt:lpstr>reajuste</vt:lpstr>
      <vt:lpstr>reajuste_sal</vt:lpstr>
      <vt:lpstr>start</vt:lpstr>
    </vt:vector>
  </TitlesOfParts>
  <Company>JD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PN Tourbr</dc:title>
  <dc:creator>jd</dc:creator>
  <cp:lastModifiedBy>jd</cp:lastModifiedBy>
  <cp:lastPrinted>2010-02-08T16:53:00Z</cp:lastPrinted>
  <dcterms:created xsi:type="dcterms:W3CDTF">2008-01-22T14:21:52Z</dcterms:created>
  <dcterms:modified xsi:type="dcterms:W3CDTF">2016-07-06T14:09:57Z</dcterms:modified>
</cp:coreProperties>
</file>